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809d1860566dbf10/Bureaublad/"/>
    </mc:Choice>
  </mc:AlternateContent>
  <xr:revisionPtr revIDLastSave="447" documentId="8_{C19208A1-6752-4999-B53E-ECFA2F8BC8F4}" xr6:coauthVersionLast="47" xr6:coauthVersionMax="47" xr10:uidLastSave="{550C211D-47EC-48AD-9370-11387B1A9996}"/>
  <workbookProtection workbookPassword="F5AB" lockStructure="1"/>
  <bookViews>
    <workbookView xWindow="-108" yWindow="-108" windowWidth="23256" windowHeight="12456" xr2:uid="{00000000-000D-0000-FFFF-FFFF00000000}"/>
  </bookViews>
  <sheets>
    <sheet name="Berekening" sheetId="1" r:id="rId1"/>
  </sheets>
  <definedNames>
    <definedName name="_xlnm.Print_Area" localSheetId="0">Berekening!$B$2:$M$34</definedName>
  </definedNames>
  <calcPr calcId="191029" iterate="1" iterateCount="100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9" i="1" l="1"/>
  <c r="H61" i="1"/>
  <c r="I61" i="1"/>
  <c r="J61" i="1"/>
  <c r="K61" i="1"/>
  <c r="L61" i="1"/>
  <c r="M61" i="1"/>
  <c r="N61" i="1"/>
  <c r="O61" i="1"/>
  <c r="P61" i="1"/>
  <c r="Q61" i="1"/>
  <c r="R61" i="1"/>
  <c r="S61" i="1"/>
  <c r="T61" i="1"/>
  <c r="U61" i="1"/>
  <c r="V61" i="1"/>
  <c r="W61" i="1"/>
  <c r="X61" i="1"/>
  <c r="Y61" i="1"/>
  <c r="Z61" i="1"/>
  <c r="H62" i="1"/>
  <c r="I62" i="1"/>
  <c r="J62" i="1"/>
  <c r="K62" i="1"/>
  <c r="L62" i="1"/>
  <c r="M62" i="1"/>
  <c r="N62" i="1"/>
  <c r="O62" i="1"/>
  <c r="P62" i="1"/>
  <c r="Q62" i="1"/>
  <c r="R62" i="1"/>
  <c r="S62" i="1"/>
  <c r="T62" i="1"/>
  <c r="U62" i="1"/>
  <c r="V62" i="1"/>
  <c r="W62" i="1"/>
  <c r="X62" i="1"/>
  <c r="Y62" i="1"/>
  <c r="Z62" i="1"/>
  <c r="H63" i="1"/>
  <c r="I63" i="1"/>
  <c r="J63" i="1"/>
  <c r="K63" i="1"/>
  <c r="L63" i="1"/>
  <c r="M63" i="1"/>
  <c r="N63" i="1"/>
  <c r="O63" i="1"/>
  <c r="P63" i="1"/>
  <c r="Q63" i="1"/>
  <c r="R63" i="1"/>
  <c r="S63" i="1"/>
  <c r="T63" i="1"/>
  <c r="U63" i="1"/>
  <c r="V63" i="1"/>
  <c r="W63" i="1"/>
  <c r="X63" i="1"/>
  <c r="Y63" i="1"/>
  <c r="Z63" i="1"/>
  <c r="H64" i="1"/>
  <c r="I64" i="1"/>
  <c r="J64" i="1"/>
  <c r="K64" i="1"/>
  <c r="L64" i="1"/>
  <c r="M64" i="1"/>
  <c r="N64" i="1"/>
  <c r="O64" i="1"/>
  <c r="P64" i="1"/>
  <c r="Q64" i="1"/>
  <c r="R64" i="1"/>
  <c r="S64" i="1"/>
  <c r="T64" i="1"/>
  <c r="U64" i="1"/>
  <c r="V64" i="1"/>
  <c r="W64" i="1"/>
  <c r="X64" i="1"/>
  <c r="Y64" i="1"/>
  <c r="Z64" i="1"/>
  <c r="H65" i="1"/>
  <c r="I65" i="1"/>
  <c r="J65" i="1"/>
  <c r="K65" i="1"/>
  <c r="L65" i="1"/>
  <c r="M65" i="1"/>
  <c r="N65" i="1"/>
  <c r="O65" i="1"/>
  <c r="P65" i="1"/>
  <c r="Q65" i="1"/>
  <c r="R65" i="1"/>
  <c r="S65" i="1"/>
  <c r="T65" i="1"/>
  <c r="U65" i="1"/>
  <c r="V65" i="1"/>
  <c r="W65" i="1"/>
  <c r="X65" i="1"/>
  <c r="Y65" i="1"/>
  <c r="Z65" i="1"/>
  <c r="H66" i="1"/>
  <c r="I66" i="1"/>
  <c r="J66" i="1"/>
  <c r="K66" i="1"/>
  <c r="L66" i="1"/>
  <c r="M66" i="1"/>
  <c r="N66" i="1"/>
  <c r="O66" i="1"/>
  <c r="P66" i="1"/>
  <c r="Q66" i="1"/>
  <c r="R66" i="1"/>
  <c r="S66" i="1"/>
  <c r="T66" i="1"/>
  <c r="U66" i="1"/>
  <c r="V66" i="1"/>
  <c r="W66" i="1"/>
  <c r="X66" i="1"/>
  <c r="Y66" i="1"/>
  <c r="Z66" i="1"/>
  <c r="H67" i="1"/>
  <c r="I67" i="1"/>
  <c r="J67" i="1"/>
  <c r="K67" i="1"/>
  <c r="L67" i="1"/>
  <c r="M67" i="1"/>
  <c r="N67" i="1"/>
  <c r="O67" i="1"/>
  <c r="P67" i="1"/>
  <c r="Q67" i="1"/>
  <c r="R67" i="1"/>
  <c r="S67" i="1"/>
  <c r="T67" i="1"/>
  <c r="U67" i="1"/>
  <c r="V67" i="1"/>
  <c r="W67" i="1"/>
  <c r="X67" i="1"/>
  <c r="Y67" i="1"/>
  <c r="Z67" i="1"/>
  <c r="G67" i="1"/>
  <c r="G66" i="1"/>
  <c r="G65" i="1"/>
  <c r="G64" i="1"/>
  <c r="G63" i="1"/>
  <c r="G62" i="1"/>
  <c r="G61" i="1"/>
  <c r="AE33" i="1"/>
  <c r="AF33" i="1" s="1"/>
  <c r="K53" i="1"/>
  <c r="M45" i="1"/>
  <c r="K45" i="1"/>
  <c r="G5" i="1"/>
  <c r="M5" i="1" s="1"/>
  <c r="E45" i="1"/>
  <c r="B45" i="1"/>
  <c r="L14" i="1"/>
  <c r="AD34" i="1"/>
  <c r="K68" i="1" l="1"/>
  <c r="K69" i="1" s="1"/>
  <c r="S68" i="1"/>
  <c r="S69" i="1" s="1"/>
  <c r="H68" i="1"/>
  <c r="H69" i="1" s="1"/>
  <c r="X68" i="1"/>
  <c r="X69" i="1" s="1"/>
  <c r="P68" i="1"/>
  <c r="P69" i="1" s="1"/>
  <c r="N68" i="1"/>
  <c r="N69" i="1" s="1"/>
  <c r="U68" i="1"/>
  <c r="U69" i="1" s="1"/>
  <c r="V68" i="1"/>
  <c r="V69" i="1" s="1"/>
  <c r="M68" i="1"/>
  <c r="M69" i="1" s="1"/>
  <c r="Y68" i="1"/>
  <c r="Y69" i="1" s="1"/>
  <c r="Q68" i="1"/>
  <c r="Q69" i="1" s="1"/>
  <c r="I68" i="1"/>
  <c r="I69" i="1" s="1"/>
  <c r="W68" i="1"/>
  <c r="W69" i="1" s="1"/>
  <c r="O68" i="1"/>
  <c r="O69" i="1" s="1"/>
  <c r="T68" i="1"/>
  <c r="T69" i="1" s="1"/>
  <c r="L68" i="1"/>
  <c r="L69" i="1" s="1"/>
  <c r="Z68" i="1"/>
  <c r="Z69" i="1" s="1"/>
  <c r="R68" i="1"/>
  <c r="R69" i="1" s="1"/>
  <c r="J68" i="1"/>
  <c r="J69" i="1" s="1"/>
  <c r="G68" i="1"/>
  <c r="G69" i="1" s="1"/>
  <c r="L5" i="1"/>
  <c r="AD35" i="1"/>
  <c r="AA69" i="1" l="1"/>
  <c r="AD36" i="1"/>
  <c r="I26" i="1" l="1"/>
  <c r="AA70" i="1"/>
  <c r="AD37" i="1"/>
  <c r="AD38" i="1" l="1"/>
  <c r="AD39" i="1" l="1"/>
  <c r="AD40" i="1" l="1"/>
  <c r="AD41" i="1" l="1"/>
  <c r="AD42" i="1" l="1"/>
  <c r="AD43" i="1" l="1"/>
  <c r="AD44" i="1" l="1"/>
  <c r="AD45" i="1" l="1"/>
  <c r="AD46" i="1" l="1"/>
  <c r="AD47" i="1" l="1"/>
  <c r="AD48" i="1" l="1"/>
  <c r="AD49" i="1" l="1"/>
  <c r="AD50" i="1" l="1"/>
  <c r="AD51" i="1" l="1"/>
  <c r="AD52" i="1" l="1"/>
  <c r="K48" i="1" l="1"/>
  <c r="Q33" i="1"/>
  <c r="L10" i="1" l="1"/>
  <c r="L11" i="1"/>
  <c r="L12" i="1"/>
  <c r="L13" i="1"/>
  <c r="L15" i="1"/>
  <c r="L9" i="1"/>
  <c r="E47" i="1" l="1"/>
  <c r="E53" i="1" s="1"/>
  <c r="E41" i="1"/>
  <c r="E42" i="1"/>
  <c r="E43" i="1"/>
  <c r="E44" i="1"/>
  <c r="E46" i="1"/>
  <c r="E40" i="1"/>
  <c r="B41" i="1"/>
  <c r="B42" i="1"/>
  <c r="B43" i="1"/>
  <c r="B44" i="1"/>
  <c r="B46" i="1"/>
  <c r="B40" i="1"/>
  <c r="S33" i="1" l="1"/>
  <c r="T33" i="1" l="1"/>
  <c r="H5" i="1"/>
  <c r="S34" i="1" l="1"/>
  <c r="K49" i="1"/>
  <c r="K50" i="1"/>
  <c r="K51" i="1"/>
  <c r="K52" i="1"/>
  <c r="K54" i="1"/>
  <c r="M41" i="1"/>
  <c r="K41" i="1"/>
  <c r="R34" i="1"/>
  <c r="R35" i="1" s="1"/>
  <c r="S36" i="1" s="1"/>
  <c r="S35" i="1" l="1"/>
  <c r="R36" i="1"/>
  <c r="S37" i="1" s="1"/>
  <c r="I25" i="1"/>
  <c r="I24" i="1"/>
  <c r="I23" i="1"/>
  <c r="I21" i="1"/>
  <c r="R37" i="1" l="1"/>
  <c r="S38" i="1" s="1"/>
  <c r="R38" i="1" l="1"/>
  <c r="S39" i="1" s="1"/>
  <c r="R39" i="1" l="1"/>
  <c r="S40" i="1" s="1"/>
  <c r="K5" i="1"/>
  <c r="R40" i="1" l="1"/>
  <c r="S41" i="1" s="1"/>
  <c r="J5" i="1"/>
  <c r="I5" i="1"/>
  <c r="R41" i="1" l="1"/>
  <c r="S42" i="1" s="1"/>
  <c r="R42" i="1" l="1"/>
  <c r="F18" i="1"/>
  <c r="H18" i="1" s="1"/>
  <c r="S43" i="1" l="1"/>
  <c r="R43" i="1"/>
  <c r="S44" i="1" s="1"/>
  <c r="H19" i="1"/>
  <c r="K55" i="1"/>
  <c r="K56" i="1" s="1"/>
  <c r="AH33" i="1"/>
  <c r="AI33" i="1" s="1"/>
  <c r="AG34" i="1"/>
  <c r="AG35" i="1" s="1"/>
  <c r="AB33" i="1"/>
  <c r="AA34" i="1"/>
  <c r="Y33" i="1"/>
  <c r="Z33" i="1" s="1"/>
  <c r="X34" i="1"/>
  <c r="X35" i="1" s="1"/>
  <c r="V33" i="1"/>
  <c r="W33" i="1" s="1"/>
  <c r="AC33" i="1" l="1"/>
  <c r="AE34" i="1" s="1"/>
  <c r="R44" i="1"/>
  <c r="S45" i="1" s="1"/>
  <c r="AH35" i="1"/>
  <c r="Y36" i="1"/>
  <c r="AH34" i="1"/>
  <c r="V34" i="1"/>
  <c r="Y34" i="1"/>
  <c r="Y35" i="1"/>
  <c r="AH36" i="1"/>
  <c r="AG36" i="1"/>
  <c r="AH37" i="1" s="1"/>
  <c r="AA35" i="1"/>
  <c r="X36" i="1"/>
  <c r="Y37" i="1" s="1"/>
  <c r="U34" i="1"/>
  <c r="U35" i="1" s="1"/>
  <c r="O34" i="1"/>
  <c r="O35" i="1" s="1"/>
  <c r="O36" i="1" s="1"/>
  <c r="O37" i="1" s="1"/>
  <c r="O38" i="1" s="1"/>
  <c r="O39" i="1" s="1"/>
  <c r="O40" i="1" s="1"/>
  <c r="O41" i="1" s="1"/>
  <c r="M46" i="1"/>
  <c r="M44" i="1"/>
  <c r="M43" i="1"/>
  <c r="M42" i="1"/>
  <c r="M40" i="1"/>
  <c r="AB35" i="1" l="1"/>
  <c r="AE49" i="1"/>
  <c r="H14" i="1"/>
  <c r="I14" i="1" s="1"/>
  <c r="AE41" i="1"/>
  <c r="AE48" i="1"/>
  <c r="AE38" i="1"/>
  <c r="AE47" i="1"/>
  <c r="AE46" i="1"/>
  <c r="AE45" i="1"/>
  <c r="AE37" i="1"/>
  <c r="AE52" i="1"/>
  <c r="AE44" i="1"/>
  <c r="AE36" i="1"/>
  <c r="AE35" i="1"/>
  <c r="AB36" i="1"/>
  <c r="AE40" i="1"/>
  <c r="AE39" i="1"/>
  <c r="AB34" i="1"/>
  <c r="AE51" i="1"/>
  <c r="AE43" i="1"/>
  <c r="AE50" i="1"/>
  <c r="AE42" i="1"/>
  <c r="O42" i="1"/>
  <c r="O43" i="1" s="1"/>
  <c r="O44" i="1" s="1"/>
  <c r="O45" i="1" s="1"/>
  <c r="O46" i="1" s="1"/>
  <c r="O47" i="1" s="1"/>
  <c r="O48" i="1" s="1"/>
  <c r="O49" i="1" s="1"/>
  <c r="O50" i="1" s="1"/>
  <c r="O51" i="1" s="1"/>
  <c r="O52" i="1" s="1"/>
  <c r="H9" i="1"/>
  <c r="R45" i="1"/>
  <c r="S46" i="1" s="1"/>
  <c r="V36" i="1"/>
  <c r="V35" i="1"/>
  <c r="AG37" i="1"/>
  <c r="AH38" i="1" s="1"/>
  <c r="AA36" i="1"/>
  <c r="AB37" i="1" s="1"/>
  <c r="X37" i="1"/>
  <c r="Y38" i="1" s="1"/>
  <c r="U36" i="1"/>
  <c r="V37" i="1" s="1"/>
  <c r="K42" i="1"/>
  <c r="K43" i="1"/>
  <c r="K44" i="1"/>
  <c r="K46" i="1"/>
  <c r="K40" i="1"/>
  <c r="I22" i="1"/>
  <c r="R46" i="1" l="1"/>
  <c r="S47" i="1" s="1"/>
  <c r="G26" i="1"/>
  <c r="P37" i="1"/>
  <c r="P39" i="1"/>
  <c r="P41" i="1"/>
  <c r="P43" i="1"/>
  <c r="P47" i="1"/>
  <c r="P49" i="1"/>
  <c r="P35" i="1"/>
  <c r="I9" i="1" s="1"/>
  <c r="P36" i="1"/>
  <c r="P38" i="1"/>
  <c r="P40" i="1"/>
  <c r="P42" i="1"/>
  <c r="P44" i="1"/>
  <c r="P46" i="1"/>
  <c r="P48" i="1"/>
  <c r="P50" i="1"/>
  <c r="P52" i="1"/>
  <c r="P34" i="1"/>
  <c r="P45" i="1"/>
  <c r="P51" i="1"/>
  <c r="AG38" i="1"/>
  <c r="AH39" i="1" s="1"/>
  <c r="AA37" i="1"/>
  <c r="AB38" i="1" s="1"/>
  <c r="X38" i="1"/>
  <c r="Y39" i="1" s="1"/>
  <c r="U37" i="1"/>
  <c r="V38" i="1" s="1"/>
  <c r="R47" i="1" l="1"/>
  <c r="S48" i="1" s="1"/>
  <c r="AG39" i="1"/>
  <c r="AH40" i="1" s="1"/>
  <c r="AA38" i="1"/>
  <c r="AB39" i="1" s="1"/>
  <c r="X39" i="1"/>
  <c r="Y40" i="1" s="1"/>
  <c r="U38" i="1"/>
  <c r="V39" i="1" s="1"/>
  <c r="R48" i="1" l="1"/>
  <c r="S49" i="1" s="1"/>
  <c r="AG40" i="1"/>
  <c r="AH41" i="1" s="1"/>
  <c r="AA39" i="1"/>
  <c r="AB40" i="1" s="1"/>
  <c r="X40" i="1"/>
  <c r="Y41" i="1" s="1"/>
  <c r="U39" i="1"/>
  <c r="V40" i="1" s="1"/>
  <c r="R49" i="1" l="1"/>
  <c r="S50" i="1" s="1"/>
  <c r="AG41" i="1"/>
  <c r="AH42" i="1" s="1"/>
  <c r="AA40" i="1"/>
  <c r="AB41" i="1" s="1"/>
  <c r="X41" i="1"/>
  <c r="Y42" i="1" s="1"/>
  <c r="U40" i="1"/>
  <c r="V41" i="1" s="1"/>
  <c r="R50" i="1" l="1"/>
  <c r="S51" i="1" s="1"/>
  <c r="AG42" i="1"/>
  <c r="H15" i="1" s="1"/>
  <c r="I15" i="1" s="1"/>
  <c r="AA41" i="1"/>
  <c r="AB42" i="1" s="1"/>
  <c r="X42" i="1"/>
  <c r="U41" i="1"/>
  <c r="V42" i="1" s="1"/>
  <c r="R51" i="1" l="1"/>
  <c r="S52" i="1" s="1"/>
  <c r="H10" i="1" s="1"/>
  <c r="I10" i="1" s="1"/>
  <c r="Y43" i="1"/>
  <c r="AH43" i="1"/>
  <c r="AG43" i="1"/>
  <c r="AH44" i="1" s="1"/>
  <c r="AA42" i="1"/>
  <c r="X43" i="1"/>
  <c r="Y44" i="1" s="1"/>
  <c r="U42" i="1"/>
  <c r="R52" i="1" l="1"/>
  <c r="V43" i="1"/>
  <c r="AB43" i="1"/>
  <c r="AG44" i="1"/>
  <c r="AH45" i="1" s="1"/>
  <c r="AA43" i="1"/>
  <c r="AB44" i="1" s="1"/>
  <c r="X44" i="1"/>
  <c r="Y45" i="1" s="1"/>
  <c r="U43" i="1"/>
  <c r="V44" i="1" s="1"/>
  <c r="AG45" i="1" l="1"/>
  <c r="AH46" i="1" s="1"/>
  <c r="AA44" i="1"/>
  <c r="AB45" i="1" s="1"/>
  <c r="X45" i="1"/>
  <c r="Y46" i="1" s="1"/>
  <c r="U44" i="1"/>
  <c r="V45" i="1" s="1"/>
  <c r="AG46" i="1" l="1"/>
  <c r="AH47" i="1" s="1"/>
  <c r="AA45" i="1"/>
  <c r="AB46" i="1" s="1"/>
  <c r="X46" i="1"/>
  <c r="Y47" i="1" s="1"/>
  <c r="U45" i="1"/>
  <c r="V46" i="1" s="1"/>
  <c r="AG47" i="1" l="1"/>
  <c r="AH48" i="1" s="1"/>
  <c r="AA46" i="1"/>
  <c r="AB47" i="1" s="1"/>
  <c r="X47" i="1"/>
  <c r="Y48" i="1" s="1"/>
  <c r="U46" i="1"/>
  <c r="V47" i="1" s="1"/>
  <c r="AG48" i="1" l="1"/>
  <c r="AH49" i="1" s="1"/>
  <c r="AA47" i="1"/>
  <c r="AB48" i="1" s="1"/>
  <c r="X48" i="1"/>
  <c r="Y49" i="1" s="1"/>
  <c r="U47" i="1"/>
  <c r="V48" i="1" s="1"/>
  <c r="AG49" i="1" l="1"/>
  <c r="AH50" i="1" s="1"/>
  <c r="AA48" i="1"/>
  <c r="AB49" i="1" s="1"/>
  <c r="X49" i="1"/>
  <c r="Y50" i="1" s="1"/>
  <c r="U48" i="1"/>
  <c r="V49" i="1" s="1"/>
  <c r="AG50" i="1" l="1"/>
  <c r="AH51" i="1" s="1"/>
  <c r="AA49" i="1"/>
  <c r="AB50" i="1" s="1"/>
  <c r="X50" i="1"/>
  <c r="Y51" i="1" s="1"/>
  <c r="U49" i="1"/>
  <c r="V50" i="1" s="1"/>
  <c r="AG51" i="1" l="1"/>
  <c r="AH52" i="1" s="1"/>
  <c r="AA50" i="1"/>
  <c r="AB51" i="1" s="1"/>
  <c r="X51" i="1"/>
  <c r="Y52" i="1" s="1"/>
  <c r="H12" i="1" s="1"/>
  <c r="I12" i="1" s="1"/>
  <c r="U50" i="1"/>
  <c r="V51" i="1" s="1"/>
  <c r="AG52" i="1" l="1"/>
  <c r="AA51" i="1"/>
  <c r="AB52" i="1" s="1"/>
  <c r="H13" i="1" s="1"/>
  <c r="I13" i="1" s="1"/>
  <c r="X52" i="1"/>
  <c r="U51" i="1"/>
  <c r="V52" i="1" s="1"/>
  <c r="H11" i="1" s="1"/>
  <c r="I11" i="1" l="1"/>
  <c r="H20" i="1"/>
  <c r="AA52" i="1"/>
  <c r="U52" i="1"/>
  <c r="H26" i="1" l="1"/>
  <c r="H27" i="1" s="1"/>
  <c r="I27" i="1" s="1"/>
  <c r="I20" i="1"/>
  <c r="G28" i="1" l="1"/>
  <c r="H28" i="1" s="1"/>
  <c r="H29" i="1" s="1"/>
  <c r="I29" i="1" l="1"/>
  <c r="H30" i="1"/>
  <c r="H31" i="1" s="1"/>
</calcChain>
</file>

<file path=xl/sharedStrings.xml><?xml version="1.0" encoding="utf-8"?>
<sst xmlns="http://schemas.openxmlformats.org/spreadsheetml/2006/main" count="109" uniqueCount="72">
  <si>
    <t>Licentie</t>
  </si>
  <si>
    <t>Private Wealth Navigator</t>
  </si>
  <si>
    <t>Private Estate Planner</t>
  </si>
  <si>
    <t>Private Asset Planner</t>
  </si>
  <si>
    <t>Private Pension Planner</t>
  </si>
  <si>
    <t>Rekentools los</t>
  </si>
  <si>
    <t>Documenten en overige hulpmiddelen</t>
  </si>
  <si>
    <t>Helpdesk</t>
  </si>
  <si>
    <t>Subtotaal per jaar</t>
  </si>
  <si>
    <t>Aantal licenties</t>
  </si>
  <si>
    <t>Prijs [1]</t>
  </si>
  <si>
    <t>Inbegrepen</t>
  </si>
  <si>
    <t>Hoofdlicentie</t>
  </si>
  <si>
    <t>Sublicentie</t>
  </si>
  <si>
    <t>Prijs [2]</t>
  </si>
  <si>
    <t>PWN</t>
  </si>
  <si>
    <t>PEP</t>
  </si>
  <si>
    <t>PAP</t>
  </si>
  <si>
    <t>PPP</t>
  </si>
  <si>
    <t>Rekentools</t>
  </si>
  <si>
    <t>Nee</t>
  </si>
  <si>
    <t>Af: Korting Vereniging Life Planner Nederland</t>
  </si>
  <si>
    <t>Meer info:</t>
  </si>
  <si>
    <t>Kennisdesk</t>
  </si>
  <si>
    <t>Startersaanbod</t>
  </si>
  <si>
    <t>Bekijk ook ons startersaanbod! &gt;&gt;</t>
  </si>
  <si>
    <t>Berekening korting</t>
  </si>
  <si>
    <t>Totaal</t>
  </si>
  <si>
    <t>Gemiddeld</t>
  </si>
  <si>
    <t>gemiddeld per licentie</t>
  </si>
  <si>
    <t>Pakket</t>
  </si>
  <si>
    <t>A</t>
  </si>
  <si>
    <t>B</t>
  </si>
  <si>
    <t>C</t>
  </si>
  <si>
    <t>D</t>
  </si>
  <si>
    <t>E</t>
  </si>
  <si>
    <t>Uw pakketselectie:</t>
  </si>
  <si>
    <t xml:space="preserve">Af: Korting Register Estate Planners </t>
  </si>
  <si>
    <t>Af: Korting Federatie Vermogens Planner of RFEA</t>
  </si>
  <si>
    <t xml:space="preserve">Toegepaste korting </t>
  </si>
  <si>
    <t>PrivateWealthNetwork</t>
  </si>
  <si>
    <t>Aa</t>
  </si>
  <si>
    <t>Private Wealth Navigator Light Versie</t>
  </si>
  <si>
    <t>PWN Light</t>
  </si>
  <si>
    <t>Private Wealth Navigator Light</t>
  </si>
  <si>
    <t>Smart Financial Network</t>
  </si>
  <si>
    <t>Omvangskorting op basis van pakketsamenstelling</t>
  </si>
  <si>
    <t>Berekening omvangskorting</t>
  </si>
  <si>
    <t>Korting</t>
  </si>
  <si>
    <t>applicaties &gt;</t>
  </si>
  <si>
    <t>korting &gt;</t>
  </si>
  <si>
    <t xml:space="preserve">Licenties </t>
  </si>
  <si>
    <t>Aan deze prijsberekening kunnen geen rechten worden ontleend</t>
  </si>
  <si>
    <t>Korting vanaf 2e licentie</t>
  </si>
  <si>
    <t>Totaal per jaar ex btw</t>
  </si>
  <si>
    <t>BTW</t>
  </si>
  <si>
    <t>Totaal per jaar incl btw</t>
  </si>
  <si>
    <t>PIP</t>
  </si>
  <si>
    <t>F</t>
  </si>
  <si>
    <t>Private Investment Planner</t>
  </si>
  <si>
    <t>Private Instement Planner</t>
  </si>
  <si>
    <t>versie 1.09</t>
  </si>
  <si>
    <t>Af: Korting Certified Financial Planner (CFP)</t>
  </si>
  <si>
    <t>Af: Korting RB / NOAB / Novak / NBA</t>
  </si>
  <si>
    <t>Prijsberekening volledig pakket</t>
  </si>
  <si>
    <t xml:space="preserve">PWN </t>
  </si>
  <si>
    <t>RT</t>
  </si>
  <si>
    <t>Totaalpakket?</t>
  </si>
  <si>
    <t>Aantal:</t>
  </si>
  <si>
    <t>Max prijs</t>
  </si>
  <si>
    <t>Prijslijst per 1-1-2023 (let op: speciale blijvende korting bij afname van volledig pakket)</t>
  </si>
  <si>
    <t>Kennisdesk (= bij afname minimaal 7 pakketonderdelen)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</si>
</sst>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rgb="FFFF0000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59">
    <xf numFmtId="0" fontId="0" fillId="0" borderId="0" xfId="0"/>
    <xf numFmtId="0" fontId="0" fillId="2" borderId="1" xfId="0" applyFill="1" applyBorder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0" fontId="1" fillId="0" borderId="0" xfId="0" applyFont="1" applyProtection="1">
      <protection hidden="1"/>
    </xf>
    <xf numFmtId="0" fontId="0" fillId="0" borderId="0" xfId="0" applyAlignment="1" applyProtection="1">
      <alignment horizontal="center" vertical="center"/>
      <protection hidden="1"/>
    </xf>
    <xf numFmtId="0" fontId="1" fillId="0" borderId="10" xfId="0" applyFont="1" applyBorder="1" applyProtection="1">
      <protection hidden="1"/>
    </xf>
    <xf numFmtId="0" fontId="0" fillId="0" borderId="11" xfId="0" applyBorder="1" applyProtection="1">
      <protection hidden="1"/>
    </xf>
    <xf numFmtId="0" fontId="0" fillId="0" borderId="12" xfId="0" applyBorder="1" applyProtection="1">
      <protection hidden="1"/>
    </xf>
    <xf numFmtId="4" fontId="0" fillId="0" borderId="1" xfId="0" applyNumberFormat="1" applyBorder="1" applyProtection="1">
      <protection hidden="1"/>
    </xf>
    <xf numFmtId="0" fontId="0" fillId="0" borderId="1" xfId="0" applyBorder="1" applyProtection="1">
      <protection hidden="1"/>
    </xf>
    <xf numFmtId="4" fontId="1" fillId="0" borderId="1" xfId="0" applyNumberFormat="1" applyFont="1" applyBorder="1" applyProtection="1">
      <protection hidden="1"/>
    </xf>
    <xf numFmtId="0" fontId="0" fillId="0" borderId="10" xfId="0" applyBorder="1" applyProtection="1">
      <protection hidden="1"/>
    </xf>
    <xf numFmtId="10" fontId="0" fillId="0" borderId="0" xfId="0" applyNumberFormat="1" applyProtection="1">
      <protection hidden="1"/>
    </xf>
    <xf numFmtId="10" fontId="1" fillId="0" borderId="1" xfId="0" applyNumberFormat="1" applyFont="1" applyBorder="1" applyAlignment="1" applyProtection="1">
      <alignment horizontal="center" vertical="center"/>
      <protection hidden="1"/>
    </xf>
    <xf numFmtId="4" fontId="1" fillId="3" borderId="1" xfId="0" applyNumberFormat="1" applyFont="1" applyFill="1" applyBorder="1" applyProtection="1">
      <protection hidden="1"/>
    </xf>
    <xf numFmtId="0" fontId="0" fillId="0" borderId="2" xfId="0" applyBorder="1" applyProtection="1">
      <protection hidden="1"/>
    </xf>
    <xf numFmtId="0" fontId="1" fillId="0" borderId="8" xfId="0" applyFont="1" applyBorder="1" applyProtection="1">
      <protection hidden="1"/>
    </xf>
    <xf numFmtId="0" fontId="0" fillId="0" borderId="3" xfId="0" applyBorder="1" applyProtection="1">
      <protection hidden="1"/>
    </xf>
    <xf numFmtId="0" fontId="0" fillId="0" borderId="4" xfId="0" applyBorder="1" applyProtection="1">
      <protection hidden="1"/>
    </xf>
    <xf numFmtId="0" fontId="0" fillId="0" borderId="0" xfId="0" applyBorder="1" applyProtection="1">
      <protection hidden="1"/>
    </xf>
    <xf numFmtId="0" fontId="0" fillId="0" borderId="5" xfId="0" applyBorder="1" applyProtection="1">
      <protection hidden="1"/>
    </xf>
    <xf numFmtId="3" fontId="0" fillId="0" borderId="0" xfId="0" applyNumberFormat="1" applyBorder="1" applyProtection="1">
      <protection hidden="1"/>
    </xf>
    <xf numFmtId="3" fontId="0" fillId="0" borderId="5" xfId="0" applyNumberFormat="1" applyBorder="1" applyProtection="1">
      <protection hidden="1"/>
    </xf>
    <xf numFmtId="0" fontId="0" fillId="0" borderId="1" xfId="0" applyBorder="1" applyAlignment="1" applyProtection="1">
      <alignment horizontal="center" vertical="center"/>
      <protection hidden="1"/>
    </xf>
    <xf numFmtId="0" fontId="0" fillId="0" borderId="6" xfId="0" applyBorder="1" applyProtection="1">
      <protection hidden="1"/>
    </xf>
    <xf numFmtId="3" fontId="0" fillId="0" borderId="9" xfId="0" applyNumberFormat="1" applyBorder="1" applyProtection="1">
      <protection hidden="1"/>
    </xf>
    <xf numFmtId="0" fontId="0" fillId="0" borderId="7" xfId="0" applyBorder="1" applyProtection="1">
      <protection hidden="1"/>
    </xf>
    <xf numFmtId="0" fontId="2" fillId="0" borderId="0" xfId="1" applyProtection="1">
      <protection hidden="1"/>
    </xf>
    <xf numFmtId="0" fontId="3" fillId="0" borderId="0" xfId="0" applyFont="1" applyProtection="1">
      <protection hidden="1"/>
    </xf>
    <xf numFmtId="0" fontId="1" fillId="0" borderId="0" xfId="0" applyFont="1" applyAlignment="1" applyProtection="1">
      <alignment horizontal="center" vertical="center"/>
      <protection hidden="1"/>
    </xf>
    <xf numFmtId="14" fontId="0" fillId="0" borderId="0" xfId="0" applyNumberFormat="1" applyProtection="1">
      <protection hidden="1"/>
    </xf>
    <xf numFmtId="0" fontId="0" fillId="0" borderId="0" xfId="0" applyAlignment="1" applyProtection="1">
      <alignment horizontal="center" vertical="center" shrinkToFit="1"/>
      <protection hidden="1"/>
    </xf>
    <xf numFmtId="0" fontId="4" fillId="0" borderId="0" xfId="0" applyFont="1" applyAlignment="1" applyProtection="1">
      <alignment horizontal="left" vertical="center"/>
      <protection hidden="1"/>
    </xf>
    <xf numFmtId="0" fontId="1" fillId="0" borderId="1" xfId="0" applyFont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left" vertical="center" shrinkToFit="1"/>
      <protection hidden="1"/>
    </xf>
    <xf numFmtId="0" fontId="1" fillId="0" borderId="1" xfId="0" applyFont="1" applyBorder="1" applyAlignment="1" applyProtection="1">
      <alignment horizontal="center" vertical="center" shrinkToFit="1"/>
      <protection hidden="1"/>
    </xf>
    <xf numFmtId="0" fontId="0" fillId="0" borderId="13" xfId="0" applyBorder="1" applyProtection="1">
      <protection hidden="1"/>
    </xf>
    <xf numFmtId="0" fontId="4" fillId="0" borderId="0" xfId="0" applyFont="1" applyProtection="1">
      <protection hidden="1"/>
    </xf>
    <xf numFmtId="3" fontId="1" fillId="0" borderId="1" xfId="0" applyNumberFormat="1" applyFont="1" applyBorder="1" applyAlignment="1" applyProtection="1">
      <alignment horizontal="center" vertical="center" shrinkToFit="1"/>
      <protection hidden="1"/>
    </xf>
    <xf numFmtId="2" fontId="0" fillId="0" borderId="0" xfId="0" applyNumberFormat="1" applyProtection="1">
      <protection hidden="1"/>
    </xf>
    <xf numFmtId="4" fontId="0" fillId="0" borderId="0" xfId="0" applyNumberFormat="1" applyProtection="1">
      <protection hidden="1"/>
    </xf>
    <xf numFmtId="0" fontId="0" fillId="0" borderId="12" xfId="0" applyBorder="1" applyAlignment="1" applyProtection="1">
      <alignment horizontal="right" vertical="center" shrinkToFit="1"/>
      <protection hidden="1"/>
    </xf>
    <xf numFmtId="0" fontId="5" fillId="4" borderId="1" xfId="0" applyFont="1" applyFill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shrinkToFit="1"/>
      <protection hidden="1"/>
    </xf>
    <xf numFmtId="9" fontId="0" fillId="0" borderId="0" xfId="0" applyNumberFormat="1" applyProtection="1">
      <protection hidden="1"/>
    </xf>
    <xf numFmtId="0" fontId="0" fillId="0" borderId="1" xfId="0" applyBorder="1" applyAlignment="1" applyProtection="1">
      <alignment shrinkToFit="1"/>
      <protection hidden="1"/>
    </xf>
    <xf numFmtId="0" fontId="0" fillId="0" borderId="0" xfId="0" applyBorder="1" applyAlignment="1" applyProtection="1">
      <alignment shrinkToFit="1"/>
      <protection hidden="1"/>
    </xf>
    <xf numFmtId="0" fontId="0" fillId="5" borderId="1" xfId="0" applyFill="1" applyBorder="1" applyAlignment="1" applyProtection="1">
      <alignment horizontal="center" vertical="center"/>
      <protection locked="0"/>
    </xf>
    <xf numFmtId="0" fontId="0" fillId="0" borderId="15" xfId="0" applyBorder="1" applyProtection="1">
      <protection hidden="1"/>
    </xf>
    <xf numFmtId="0" fontId="0" fillId="0" borderId="0" xfId="0" applyFont="1" applyAlignment="1" applyProtection="1">
      <alignment horizontal="center" vertical="center"/>
      <protection hidden="1"/>
    </xf>
    <xf numFmtId="0" fontId="1" fillId="0" borderId="13" xfId="0" applyFont="1" applyBorder="1" applyAlignment="1" applyProtection="1">
      <alignment horizontal="center" vertical="center"/>
      <protection hidden="1"/>
    </xf>
    <xf numFmtId="0" fontId="0" fillId="0" borderId="10" xfId="0" applyBorder="1" applyAlignment="1" applyProtection="1">
      <alignment horizontal="left" vertical="center" shrinkToFit="1"/>
      <protection hidden="1"/>
    </xf>
    <xf numFmtId="0" fontId="0" fillId="0" borderId="11" xfId="0" applyBorder="1" applyAlignment="1">
      <alignment horizontal="left" vertical="center" shrinkToFit="1"/>
    </xf>
    <xf numFmtId="0" fontId="0" fillId="0" borderId="12" xfId="0" applyBorder="1" applyAlignment="1">
      <alignment horizontal="left" vertical="center" shrinkToFit="1"/>
    </xf>
    <xf numFmtId="0" fontId="2" fillId="0" borderId="14" xfId="1" applyBorder="1" applyAlignment="1" applyProtection="1">
      <alignment shrinkToFit="1"/>
      <protection hidden="1"/>
    </xf>
    <xf numFmtId="0" fontId="0" fillId="0" borderId="15" xfId="0" applyBorder="1" applyAlignment="1">
      <alignment shrinkToFit="1"/>
    </xf>
    <xf numFmtId="0" fontId="2" fillId="0" borderId="15" xfId="1" applyBorder="1" applyAlignment="1">
      <alignment shrinkToFit="1"/>
    </xf>
    <xf numFmtId="0" fontId="2" fillId="0" borderId="0" xfId="1" applyBorder="1" applyAlignment="1" applyProtection="1">
      <protection hidden="1"/>
    </xf>
    <xf numFmtId="0" fontId="0" fillId="0" borderId="0" xfId="0" applyBorder="1" applyAlignment="1"/>
  </cellXfs>
  <cellStyles count="2">
    <cellStyle name="Hyperlink" xfId="1" builtinId="8"/>
    <cellStyle name="Standaard" xfId="0" builtinId="0"/>
  </cellStyles>
  <dxfs count="23">
    <dxf>
      <font>
        <color theme="0"/>
      </font>
    </dxf>
    <dxf>
      <font>
        <color theme="0"/>
      </font>
    </dxf>
    <dxf>
      <font>
        <color theme="0" tint="-4.9989318521683403E-2"/>
      </font>
    </dxf>
    <dxf>
      <font>
        <color theme="0"/>
      </font>
      <fill>
        <patternFill>
          <bgColor theme="6" tint="-0.24994659260841701"/>
        </patternFill>
      </fill>
    </dxf>
    <dxf>
      <fill>
        <patternFill>
          <bgColor theme="4" tint="0.79998168889431442"/>
        </patternFill>
      </fill>
    </dxf>
    <dxf>
      <border>
        <left/>
        <right/>
        <top/>
        <bottom/>
        <vertical/>
        <horizontal/>
      </border>
    </dxf>
    <dxf>
      <font>
        <color theme="0"/>
      </font>
      <fill>
        <patternFill>
          <bgColor theme="6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border>
        <left/>
        <right/>
        <top/>
        <bottom/>
        <vertical/>
        <horizontal/>
      </border>
    </dxf>
    <dxf>
      <fill>
        <patternFill>
          <bgColor theme="4" tint="0.79998168889431442"/>
        </patternFill>
      </fill>
    </dxf>
    <dxf>
      <border>
        <left/>
        <right/>
        <top/>
        <bottom/>
        <vertical/>
        <horizontal/>
      </border>
    </dxf>
    <dxf>
      <fill>
        <patternFill>
          <bgColor theme="4" tint="0.79998168889431442"/>
        </patternFill>
      </fill>
    </dxf>
    <dxf>
      <border>
        <right style="hair">
          <color auto="1"/>
        </right>
        <vertical/>
        <horizontal/>
      </border>
    </dxf>
    <dxf>
      <font>
        <color theme="0"/>
      </font>
      <fill>
        <patternFill>
          <bgColor theme="6" tint="-0.24994659260841701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438150</xdr:colOff>
      <xdr:row>5</xdr:row>
      <xdr:rowOff>38100</xdr:rowOff>
    </xdr:from>
    <xdr:to>
      <xdr:col>0</xdr:col>
      <xdr:colOff>483869</xdr:colOff>
      <xdr:row>11</xdr:row>
      <xdr:rowOff>95250</xdr:rowOff>
    </xdr:to>
    <xdr:sp macro="" textlink="">
      <xdr:nvSpPr>
        <xdr:cNvPr id="3" name="Up-Down Arrow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438150" y="990600"/>
          <a:ext cx="45719" cy="1009650"/>
        </a:xfrm>
        <a:prstGeom prst="up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NL" sz="1100"/>
        </a:p>
      </xdr:txBody>
    </xdr:sp>
    <xdr:clientData/>
  </xdr:twoCellAnchor>
  <xdr:twoCellAnchor>
    <xdr:from>
      <xdr:col>5</xdr:col>
      <xdr:colOff>0</xdr:colOff>
      <xdr:row>0</xdr:row>
      <xdr:rowOff>104775</xdr:rowOff>
    </xdr:from>
    <xdr:to>
      <xdr:col>6</xdr:col>
      <xdr:colOff>647700</xdr:colOff>
      <xdr:row>0</xdr:row>
      <xdr:rowOff>171450</xdr:rowOff>
    </xdr:to>
    <xdr:sp macro="" textlink="">
      <xdr:nvSpPr>
        <xdr:cNvPr id="4" name="Left-Right Arrow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3048000" y="104775"/>
          <a:ext cx="1257300" cy="66675"/>
        </a:xfrm>
        <a:prstGeom prst="left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NL" sz="1100"/>
        </a:p>
      </xdr:txBody>
    </xdr:sp>
    <xdr:clientData/>
  </xdr:twoCellAnchor>
  <xdr:twoCellAnchor editAs="oneCell">
    <xdr:from>
      <xdr:col>2</xdr:col>
      <xdr:colOff>15241</xdr:colOff>
      <xdr:row>1</xdr:row>
      <xdr:rowOff>106680</xdr:rowOff>
    </xdr:from>
    <xdr:to>
      <xdr:col>5</xdr:col>
      <xdr:colOff>213099</xdr:colOff>
      <xdr:row>6</xdr:row>
      <xdr:rowOff>121920</xdr:rowOff>
    </xdr:to>
    <xdr:pic>
      <xdr:nvPicPr>
        <xdr:cNvPr id="6" name="Afbeelding 5">
          <a:extLst>
            <a:ext uri="{FF2B5EF4-FFF2-40B4-BE49-F238E27FC236}">
              <a16:creationId xmlns:a16="http://schemas.microsoft.com/office/drawing/2014/main" id="{2008E4E9-DB33-43DC-88F0-643647833E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4921" y="289560"/>
          <a:ext cx="2072378" cy="9296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privatewealthsupport.nl/privatewealthnetwork/" TargetMode="External"/><Relationship Id="rId13" Type="http://schemas.openxmlformats.org/officeDocument/2006/relationships/hyperlink" Target="https://www.privatewealthsupport.nl/private-pension-planner/" TargetMode="External"/><Relationship Id="rId3" Type="http://schemas.openxmlformats.org/officeDocument/2006/relationships/hyperlink" Target="https://www.privatewealthsupport.nl/de-private-estate-planner/" TargetMode="External"/><Relationship Id="rId7" Type="http://schemas.openxmlformats.org/officeDocument/2006/relationships/hyperlink" Target="https://www.privatewealthsupport.nl/startersaanbod/" TargetMode="External"/><Relationship Id="rId12" Type="http://schemas.openxmlformats.org/officeDocument/2006/relationships/hyperlink" Target="https://www.privatewealthsupport.nl/private-wealth-navigator/" TargetMode="External"/><Relationship Id="rId17" Type="http://schemas.openxmlformats.org/officeDocument/2006/relationships/drawing" Target="../drawings/drawing1.xml"/><Relationship Id="rId2" Type="http://schemas.openxmlformats.org/officeDocument/2006/relationships/hyperlink" Target="https://www.privatewealthsupport.nl/private-wealth-navigator/" TargetMode="External"/><Relationship Id="rId16" Type="http://schemas.openxmlformats.org/officeDocument/2006/relationships/printerSettings" Target="../printerSettings/printerSettings1.bin"/><Relationship Id="rId1" Type="http://schemas.openxmlformats.org/officeDocument/2006/relationships/hyperlink" Target="https://www.privatewealthsupport.nl/private-wealth-navigator/" TargetMode="External"/><Relationship Id="rId6" Type="http://schemas.openxmlformats.org/officeDocument/2006/relationships/hyperlink" Target="https://www.privatewealthsupport.nl/kennisdesk/" TargetMode="External"/><Relationship Id="rId11" Type="http://schemas.openxmlformats.org/officeDocument/2006/relationships/hyperlink" Target="https://www.privatewealthsupport.nl/private-pension-planner/" TargetMode="External"/><Relationship Id="rId5" Type="http://schemas.openxmlformats.org/officeDocument/2006/relationships/hyperlink" Target="https://www.privatewealthsupport.nl/private-pension-planner/" TargetMode="External"/><Relationship Id="rId15" Type="http://schemas.openxmlformats.org/officeDocument/2006/relationships/hyperlink" Target="https://www.privatewealthsupport.nl/private-investment-planner/" TargetMode="External"/><Relationship Id="rId10" Type="http://schemas.openxmlformats.org/officeDocument/2006/relationships/hyperlink" Target="https://www.privatewealthsupport.nl/private-pension-planner/" TargetMode="External"/><Relationship Id="rId4" Type="http://schemas.openxmlformats.org/officeDocument/2006/relationships/hyperlink" Target="https://www.privatewealthsupport.nl/private-asset-planner/" TargetMode="External"/><Relationship Id="rId9" Type="http://schemas.openxmlformats.org/officeDocument/2006/relationships/hyperlink" Target="https://app.smartfinancialplanner.nl/feed" TargetMode="External"/><Relationship Id="rId14" Type="http://schemas.openxmlformats.org/officeDocument/2006/relationships/hyperlink" Target="https://www.privatewealthsupport.nl/financiele-modelle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I70"/>
  <sheetViews>
    <sheetView showGridLines="0" showRowColHeaders="0" tabSelected="1" zoomScaleNormal="100" workbookViewId="0">
      <pane xSplit="6" ySplit="7" topLeftCell="G8" activePane="bottomRight" state="frozen"/>
      <selection pane="topRight" activeCell="G1" sqref="G1"/>
      <selection pane="bottomLeft" activeCell="A10" sqref="A10"/>
      <selection pane="bottomRight" activeCell="G9" sqref="G9"/>
    </sheetView>
  </sheetViews>
  <sheetFormatPr defaultColWidth="0" defaultRowHeight="14.4" zeroHeight="1" x14ac:dyDescent="0.3"/>
  <cols>
    <col min="1" max="5" width="9.109375" style="2" customWidth="1"/>
    <col min="6" max="6" width="20.6640625" style="2" customWidth="1"/>
    <col min="7" max="7" width="16.6640625" style="2" bestFit="1" customWidth="1"/>
    <col min="8" max="12" width="11.6640625" style="2" customWidth="1"/>
    <col min="13" max="13" width="11" style="2" bestFit="1" customWidth="1"/>
    <col min="14" max="16384" width="9.109375" style="2" hidden="1"/>
  </cols>
  <sheetData>
    <row r="1" spans="2:13" x14ac:dyDescent="0.3"/>
    <row r="2" spans="2:13" x14ac:dyDescent="0.3">
      <c r="M2" s="2" t="s">
        <v>61</v>
      </c>
    </row>
    <row r="3" spans="2:13" x14ac:dyDescent="0.3">
      <c r="G3" s="3" t="s">
        <v>70</v>
      </c>
      <c r="M3" s="30">
        <v>44907</v>
      </c>
    </row>
    <row r="4" spans="2:13" x14ac:dyDescent="0.3">
      <c r="G4" s="34" t="s">
        <v>36</v>
      </c>
    </row>
    <row r="5" spans="2:13" x14ac:dyDescent="0.3">
      <c r="G5" s="35" t="str">
        <f>IF(SUM(G9:G15)=0,"Geen selectie",IF(AND(G9&gt;0,G10&gt;0,G11&gt;0,G12&gt;0,G13&gt;0,G13&gt;0,G15&gt;0),"Volledig pakket",IF(AND(E15&lt;5,G9&gt;0),"A","")))</f>
        <v>Geen selectie</v>
      </c>
      <c r="H5" s="33" t="str">
        <f>IF(G5="volledig pakket","",IF(G10&gt;0,"Aa",""))</f>
        <v/>
      </c>
      <c r="I5" s="33" t="str">
        <f>IF(G5="volledig pakket","",IF(G11&gt;0,"B",""))</f>
        <v/>
      </c>
      <c r="J5" s="33" t="str">
        <f>IF(G5="volledig pakket","",IF(G12&gt;0,"C",""))</f>
        <v/>
      </c>
      <c r="K5" s="33" t="str">
        <f>IF(G5="volledig pakket","",IF(G13&gt;0,"D",""))</f>
        <v/>
      </c>
      <c r="L5" s="33" t="str">
        <f>IF(G5="volledig pakket","",IF(G14&gt;0,"E",""))</f>
        <v/>
      </c>
      <c r="M5" s="33" t="str">
        <f>IF(G5="volledig pakket","",IF(G15&gt;0,"F",""))</f>
        <v/>
      </c>
    </row>
    <row r="6" spans="2:13" x14ac:dyDescent="0.3"/>
    <row r="7" spans="2:13" x14ac:dyDescent="0.3"/>
    <row r="8" spans="2:13" x14ac:dyDescent="0.3">
      <c r="B8" s="29" t="s">
        <v>30</v>
      </c>
      <c r="C8" s="3" t="s">
        <v>0</v>
      </c>
      <c r="G8" s="4" t="s">
        <v>9</v>
      </c>
      <c r="H8" s="4"/>
      <c r="I8" s="31" t="s">
        <v>28</v>
      </c>
      <c r="J8" s="2" t="s">
        <v>22</v>
      </c>
      <c r="L8" s="31" t="s">
        <v>51</v>
      </c>
    </row>
    <row r="9" spans="2:13" x14ac:dyDescent="0.3">
      <c r="B9" s="33" t="s">
        <v>31</v>
      </c>
      <c r="C9" s="5" t="s">
        <v>1</v>
      </c>
      <c r="D9" s="6"/>
      <c r="E9" s="6"/>
      <c r="F9" s="7"/>
      <c r="G9" s="47">
        <v>0</v>
      </c>
      <c r="H9" s="8">
        <f>VLOOKUP(L9,O31:Q52,2,TRUE)</f>
        <v>0</v>
      </c>
      <c r="I9" s="8" t="str">
        <f t="shared" ref="I9:I15" si="0">IF(L9&gt;1,H9/G9,"")</f>
        <v/>
      </c>
      <c r="J9" s="54" t="s">
        <v>1</v>
      </c>
      <c r="K9" s="55"/>
      <c r="L9" s="38">
        <f>G9</f>
        <v>0</v>
      </c>
    </row>
    <row r="10" spans="2:13" x14ac:dyDescent="0.3">
      <c r="B10" s="33" t="s">
        <v>41</v>
      </c>
      <c r="C10" s="5" t="s">
        <v>42</v>
      </c>
      <c r="D10" s="6"/>
      <c r="E10" s="6"/>
      <c r="F10" s="7"/>
      <c r="G10" s="47">
        <v>0</v>
      </c>
      <c r="H10" s="8">
        <f>VLOOKUP(L10,R32:S52,2,TRUE)</f>
        <v>0</v>
      </c>
      <c r="I10" s="8" t="str">
        <f t="shared" si="0"/>
        <v/>
      </c>
      <c r="J10" s="54" t="s">
        <v>44</v>
      </c>
      <c r="K10" s="55"/>
      <c r="L10" s="38">
        <f t="shared" ref="L10:L15" si="1">G10</f>
        <v>0</v>
      </c>
    </row>
    <row r="11" spans="2:13" x14ac:dyDescent="0.3">
      <c r="B11" s="33" t="s">
        <v>32</v>
      </c>
      <c r="C11" s="5" t="s">
        <v>2</v>
      </c>
      <c r="D11" s="6"/>
      <c r="E11" s="6"/>
      <c r="F11" s="7"/>
      <c r="G11" s="47">
        <v>0</v>
      </c>
      <c r="H11" s="8">
        <f>VLOOKUP(L11,U32:V52,2,TRUE)</f>
        <v>0</v>
      </c>
      <c r="I11" s="8" t="str">
        <f t="shared" si="0"/>
        <v/>
      </c>
      <c r="J11" s="54" t="s">
        <v>2</v>
      </c>
      <c r="K11" s="55"/>
      <c r="L11" s="38">
        <f t="shared" si="1"/>
        <v>0</v>
      </c>
    </row>
    <row r="12" spans="2:13" x14ac:dyDescent="0.3">
      <c r="B12" s="33" t="s">
        <v>33</v>
      </c>
      <c r="C12" s="5" t="s">
        <v>3</v>
      </c>
      <c r="D12" s="6"/>
      <c r="E12" s="6"/>
      <c r="F12" s="7"/>
      <c r="G12" s="47">
        <v>0</v>
      </c>
      <c r="H12" s="8">
        <f>VLOOKUP(L12,X32:Y52,2,TRUE)</f>
        <v>0</v>
      </c>
      <c r="I12" s="8" t="str">
        <f t="shared" si="0"/>
        <v/>
      </c>
      <c r="J12" s="54" t="s">
        <v>3</v>
      </c>
      <c r="K12" s="55"/>
      <c r="L12" s="38">
        <f t="shared" si="1"/>
        <v>0</v>
      </c>
    </row>
    <row r="13" spans="2:13" x14ac:dyDescent="0.3">
      <c r="B13" s="33" t="s">
        <v>34</v>
      </c>
      <c r="C13" s="5" t="s">
        <v>4</v>
      </c>
      <c r="D13" s="6"/>
      <c r="E13" s="6"/>
      <c r="F13" s="7"/>
      <c r="G13" s="47">
        <v>0</v>
      </c>
      <c r="H13" s="8">
        <f>VLOOKUP(L13,AA32:AB52,2,TRUE)</f>
        <v>0</v>
      </c>
      <c r="I13" s="8" t="str">
        <f t="shared" si="0"/>
        <v/>
      </c>
      <c r="J13" s="54" t="s">
        <v>4</v>
      </c>
      <c r="K13" s="56"/>
      <c r="L13" s="38">
        <f t="shared" si="1"/>
        <v>0</v>
      </c>
    </row>
    <row r="14" spans="2:13" x14ac:dyDescent="0.3">
      <c r="B14" s="33" t="s">
        <v>35</v>
      </c>
      <c r="C14" s="5" t="s">
        <v>59</v>
      </c>
      <c r="D14" s="6"/>
      <c r="E14" s="6"/>
      <c r="F14" s="7"/>
      <c r="G14" s="47">
        <v>0</v>
      </c>
      <c r="H14" s="8">
        <f>VLOOKUP(L14,AD32:AE52,2,TRUE)</f>
        <v>0</v>
      </c>
      <c r="I14" s="8" t="str">
        <f t="shared" si="0"/>
        <v/>
      </c>
      <c r="J14" s="54" t="s">
        <v>59</v>
      </c>
      <c r="K14" s="56"/>
      <c r="L14" s="38">
        <f t="shared" si="1"/>
        <v>0</v>
      </c>
    </row>
    <row r="15" spans="2:13" x14ac:dyDescent="0.3">
      <c r="B15" s="33" t="s">
        <v>58</v>
      </c>
      <c r="C15" s="5" t="s">
        <v>5</v>
      </c>
      <c r="D15" s="6"/>
      <c r="E15" s="6"/>
      <c r="F15" s="7"/>
      <c r="G15" s="47">
        <v>0</v>
      </c>
      <c r="H15" s="8">
        <f>VLOOKUP(L15,AG32:AH52,2,TRUE)</f>
        <v>0</v>
      </c>
      <c r="I15" s="8" t="str">
        <f t="shared" si="0"/>
        <v/>
      </c>
      <c r="J15" s="54" t="s">
        <v>5</v>
      </c>
      <c r="K15" s="56"/>
      <c r="L15" s="38">
        <f t="shared" si="1"/>
        <v>0</v>
      </c>
    </row>
    <row r="16" spans="2:13" x14ac:dyDescent="0.3">
      <c r="C16" s="5" t="s">
        <v>6</v>
      </c>
      <c r="D16" s="6"/>
      <c r="E16" s="6"/>
      <c r="F16" s="7"/>
      <c r="G16" s="42" t="s">
        <v>11</v>
      </c>
      <c r="H16" s="8">
        <v>0</v>
      </c>
      <c r="L16" s="37"/>
    </row>
    <row r="17" spans="3:35" x14ac:dyDescent="0.3">
      <c r="C17" s="5" t="s">
        <v>7</v>
      </c>
      <c r="D17" s="6"/>
      <c r="E17" s="6"/>
      <c r="F17" s="7"/>
      <c r="G17" s="42" t="s">
        <v>11</v>
      </c>
      <c r="H17" s="8">
        <v>0</v>
      </c>
      <c r="L17" s="37"/>
    </row>
    <row r="18" spans="3:35" x14ac:dyDescent="0.3">
      <c r="C18" s="5" t="s">
        <v>45</v>
      </c>
      <c r="D18" s="6"/>
      <c r="E18" s="6"/>
      <c r="F18" s="41" t="str">
        <f>IF(G19="inbegrepen","Inbegrepen","")</f>
        <v/>
      </c>
      <c r="G18" s="47" t="s">
        <v>20</v>
      </c>
      <c r="H18" s="8">
        <f>IF(F18="inbegrepen",0,IF(AND(G18="ja",F18=""),90*MAX(L9,L11,L12,L13,L15),0))</f>
        <v>0</v>
      </c>
      <c r="J18" s="57" t="s">
        <v>45</v>
      </c>
      <c r="K18" s="58"/>
      <c r="L18" s="37"/>
    </row>
    <row r="19" spans="3:35" x14ac:dyDescent="0.3">
      <c r="C19" s="5" t="s">
        <v>71</v>
      </c>
      <c r="D19" s="6"/>
      <c r="E19" s="6"/>
      <c r="F19" s="7"/>
      <c r="G19" s="1" t="str">
        <f>IF(SUM(G9:G15)&gt;=7,"Inbegrepen","Uitgesloten")</f>
        <v>Uitgesloten</v>
      </c>
      <c r="H19" s="8" t="str">
        <f>IF(G19="inbegrepen",0,"")</f>
        <v/>
      </c>
      <c r="J19" s="57" t="s">
        <v>23</v>
      </c>
      <c r="K19" s="58"/>
    </row>
    <row r="20" spans="3:35" x14ac:dyDescent="0.3">
      <c r="G20" s="9" t="s">
        <v>8</v>
      </c>
      <c r="H20" s="10">
        <f>SUM(H9:H19)</f>
        <v>0</v>
      </c>
      <c r="I20" s="8">
        <f>IFERROR(IF(G20&gt;1,H20/SUM(G9:G15),""),0)</f>
        <v>0</v>
      </c>
      <c r="J20" s="32" t="s">
        <v>29</v>
      </c>
    </row>
    <row r="21" spans="3:35" x14ac:dyDescent="0.3">
      <c r="C21" s="11" t="s">
        <v>62</v>
      </c>
      <c r="D21" s="6"/>
      <c r="E21" s="6"/>
      <c r="F21" s="7"/>
      <c r="G21" s="47" t="s">
        <v>20</v>
      </c>
      <c r="I21" s="12">
        <f>IF(G21="ja",21%,0)</f>
        <v>0</v>
      </c>
    </row>
    <row r="22" spans="3:35" x14ac:dyDescent="0.3">
      <c r="C22" s="11" t="s">
        <v>63</v>
      </c>
      <c r="D22" s="6"/>
      <c r="E22" s="6"/>
      <c r="F22" s="7"/>
      <c r="G22" s="47" t="s">
        <v>20</v>
      </c>
      <c r="I22" s="12">
        <f>IF(G22="ja",21%,0)</f>
        <v>0</v>
      </c>
    </row>
    <row r="23" spans="3:35" x14ac:dyDescent="0.3">
      <c r="C23" s="11" t="s">
        <v>21</v>
      </c>
      <c r="D23" s="6"/>
      <c r="E23" s="6"/>
      <c r="F23" s="7"/>
      <c r="G23" s="47" t="s">
        <v>20</v>
      </c>
      <c r="I23" s="12">
        <f>IF(G23="ja",21%,0)</f>
        <v>0</v>
      </c>
    </row>
    <row r="24" spans="3:35" x14ac:dyDescent="0.3">
      <c r="C24" s="11" t="s">
        <v>38</v>
      </c>
      <c r="D24" s="6"/>
      <c r="E24" s="6"/>
      <c r="F24" s="7"/>
      <c r="G24" s="47" t="s">
        <v>20</v>
      </c>
      <c r="I24" s="12">
        <f>IF(G24="ja",21%,0)</f>
        <v>0</v>
      </c>
    </row>
    <row r="25" spans="3:35" x14ac:dyDescent="0.3">
      <c r="C25" s="11" t="s">
        <v>37</v>
      </c>
      <c r="D25" s="6"/>
      <c r="E25" s="6"/>
      <c r="F25" s="7"/>
      <c r="G25" s="47" t="s">
        <v>20</v>
      </c>
      <c r="I25" s="12">
        <f>IF(G25="ja",21%,0)</f>
        <v>0</v>
      </c>
    </row>
    <row r="26" spans="3:35" x14ac:dyDescent="0.3">
      <c r="C26" s="11" t="s">
        <v>39</v>
      </c>
      <c r="D26" s="6"/>
      <c r="E26" s="6"/>
      <c r="F26" s="7"/>
      <c r="G26" s="13">
        <f>MAX(I21:I25)</f>
        <v>0</v>
      </c>
      <c r="H26" s="8">
        <f>IF(AA69&gt;0,0,H20*G26)</f>
        <v>0</v>
      </c>
      <c r="I26" s="3" t="str">
        <f>IF(AA69&gt;0,"&lt; Nu niet van toepassing ivm korting op volledig pakket","")</f>
        <v/>
      </c>
    </row>
    <row r="27" spans="3:35" x14ac:dyDescent="0.3">
      <c r="G27" s="9" t="s">
        <v>8</v>
      </c>
      <c r="H27" s="10">
        <f>H20-H26</f>
        <v>0</v>
      </c>
      <c r="I27" s="8">
        <f>IFERROR(H27/SUM(G9:G15),0)</f>
        <v>0</v>
      </c>
      <c r="J27" s="32" t="s">
        <v>29</v>
      </c>
    </row>
    <row r="28" spans="3:35" x14ac:dyDescent="0.3">
      <c r="C28" s="51" t="s">
        <v>46</v>
      </c>
      <c r="D28" s="52"/>
      <c r="E28" s="52"/>
      <c r="F28" s="53"/>
      <c r="G28" s="13">
        <f>IFERROR(IF(AA69&gt;0,H28/H27,E53),0)</f>
        <v>0</v>
      </c>
      <c r="H28" s="8">
        <f>IF(AA69&gt;0,H27-AA70,H27*G28)</f>
        <v>0</v>
      </c>
      <c r="L28" s="39"/>
    </row>
    <row r="29" spans="3:35" x14ac:dyDescent="0.3">
      <c r="G29" s="45" t="s">
        <v>54</v>
      </c>
      <c r="H29" s="10">
        <f>H27-H28</f>
        <v>0</v>
      </c>
      <c r="I29" s="8">
        <f>IFERROR(H29/SUM(G9:G15),0)</f>
        <v>0</v>
      </c>
      <c r="J29" s="32" t="s">
        <v>29</v>
      </c>
    </row>
    <row r="30" spans="3:35" x14ac:dyDescent="0.3">
      <c r="G30" s="2" t="s">
        <v>55</v>
      </c>
      <c r="H30" s="8">
        <f>H29*21%</f>
        <v>0</v>
      </c>
      <c r="L30" s="40"/>
    </row>
    <row r="31" spans="3:35" x14ac:dyDescent="0.3">
      <c r="G31" s="45" t="s">
        <v>56</v>
      </c>
      <c r="H31" s="14">
        <f>H29+H30</f>
        <v>0</v>
      </c>
      <c r="O31" s="15"/>
      <c r="P31" s="16" t="s">
        <v>15</v>
      </c>
      <c r="Q31" s="17"/>
      <c r="R31" s="15"/>
      <c r="S31" s="16" t="s">
        <v>43</v>
      </c>
      <c r="T31" s="17"/>
      <c r="U31" s="15"/>
      <c r="V31" s="16" t="s">
        <v>16</v>
      </c>
      <c r="W31" s="17"/>
      <c r="X31" s="15"/>
      <c r="Y31" s="16" t="s">
        <v>17</v>
      </c>
      <c r="Z31" s="17"/>
      <c r="AA31" s="15"/>
      <c r="AB31" s="16" t="s">
        <v>18</v>
      </c>
      <c r="AC31" s="17"/>
      <c r="AD31" s="15"/>
      <c r="AE31" s="16" t="s">
        <v>57</v>
      </c>
      <c r="AF31" s="17"/>
      <c r="AG31" s="15"/>
      <c r="AH31" s="16" t="s">
        <v>19</v>
      </c>
      <c r="AI31" s="17"/>
    </row>
    <row r="32" spans="3:35" x14ac:dyDescent="0.3">
      <c r="G32" s="46"/>
      <c r="O32" s="18">
        <v>0</v>
      </c>
      <c r="P32" s="19"/>
      <c r="Q32" s="20"/>
      <c r="R32" s="18">
        <v>0</v>
      </c>
      <c r="S32" s="19"/>
      <c r="T32" s="20"/>
      <c r="U32" s="18">
        <v>0</v>
      </c>
      <c r="V32" s="19"/>
      <c r="W32" s="20"/>
      <c r="X32" s="18">
        <v>0</v>
      </c>
      <c r="Y32" s="19"/>
      <c r="Z32" s="20"/>
      <c r="AA32" s="18">
        <v>0</v>
      </c>
      <c r="AB32" s="19"/>
      <c r="AC32" s="20"/>
      <c r="AD32" s="18">
        <v>0</v>
      </c>
      <c r="AE32" s="19"/>
      <c r="AF32" s="20"/>
      <c r="AG32" s="18">
        <v>0</v>
      </c>
      <c r="AH32" s="19"/>
      <c r="AI32" s="20"/>
    </row>
    <row r="33" spans="1:35" x14ac:dyDescent="0.3">
      <c r="G33" s="28" t="s">
        <v>25</v>
      </c>
      <c r="J33" s="27" t="s">
        <v>24</v>
      </c>
      <c r="O33" s="18">
        <v>1</v>
      </c>
      <c r="P33" s="21">
        <v>995</v>
      </c>
      <c r="Q33" s="20">
        <f>P33*(1-$M$49)</f>
        <v>895.5</v>
      </c>
      <c r="R33" s="18">
        <v>1</v>
      </c>
      <c r="S33" s="21">
        <f>IF(G9=0,495,375)</f>
        <v>495</v>
      </c>
      <c r="T33" s="20">
        <f>S33*(1-$M$49)</f>
        <v>445.5</v>
      </c>
      <c r="U33" s="18">
        <v>1</v>
      </c>
      <c r="V33" s="21">
        <f>IF(G9=0,495,295)</f>
        <v>495</v>
      </c>
      <c r="W33" s="20">
        <f>V33*(1-$M$49)</f>
        <v>445.5</v>
      </c>
      <c r="X33" s="18">
        <v>1</v>
      </c>
      <c r="Y33" s="21">
        <f>IF(G9=0,395,195)</f>
        <v>395</v>
      </c>
      <c r="Z33" s="20">
        <f>Y33*(1-$M$49)</f>
        <v>355.5</v>
      </c>
      <c r="AA33" s="18">
        <v>1</v>
      </c>
      <c r="AB33" s="21">
        <f>IF(G9=0,395,195)</f>
        <v>395</v>
      </c>
      <c r="AC33" s="20">
        <f>AB33*(1-$M$49)</f>
        <v>355.5</v>
      </c>
      <c r="AD33" s="18">
        <v>1</v>
      </c>
      <c r="AE33" s="21">
        <f>IF(G9=0,395,195)</f>
        <v>395</v>
      </c>
      <c r="AF33" s="20">
        <f>AE33*(1-$M$49)</f>
        <v>355.5</v>
      </c>
      <c r="AG33" s="18">
        <v>1</v>
      </c>
      <c r="AH33" s="21">
        <f>IF(G9=0,395,195)</f>
        <v>395</v>
      </c>
      <c r="AI33" s="20">
        <f>AH33*(1-$M$49)</f>
        <v>355.5</v>
      </c>
    </row>
    <row r="34" spans="1:35" x14ac:dyDescent="0.3">
      <c r="C34" s="2" t="s">
        <v>52</v>
      </c>
      <c r="O34" s="18">
        <f>O33+1</f>
        <v>2</v>
      </c>
      <c r="P34" s="21">
        <f>($P$33+($Q$33*O33))</f>
        <v>1890.5</v>
      </c>
      <c r="Q34" s="20"/>
      <c r="R34" s="18">
        <f>R33+1</f>
        <v>2</v>
      </c>
      <c r="S34" s="21">
        <f>($S$33+($T$33*R33))</f>
        <v>940.5</v>
      </c>
      <c r="T34" s="20"/>
      <c r="U34" s="18">
        <f>U33+1</f>
        <v>2</v>
      </c>
      <c r="V34" s="21">
        <f>($V$33+($W$33*U33))</f>
        <v>940.5</v>
      </c>
      <c r="W34" s="20"/>
      <c r="X34" s="18">
        <f>X33+1</f>
        <v>2</v>
      </c>
      <c r="Y34" s="21">
        <f>($Y$33+($Z$33*X33))</f>
        <v>750.5</v>
      </c>
      <c r="Z34" s="20"/>
      <c r="AA34" s="18">
        <f>AA33+1</f>
        <v>2</v>
      </c>
      <c r="AB34" s="21">
        <f>($AB$33+($AC$33*AA33))</f>
        <v>750.5</v>
      </c>
      <c r="AC34" s="20"/>
      <c r="AD34" s="18">
        <f>AD33+1</f>
        <v>2</v>
      </c>
      <c r="AE34" s="21">
        <f>($AB$33+($AC$33*AD33))</f>
        <v>750.5</v>
      </c>
      <c r="AF34" s="20"/>
      <c r="AG34" s="18">
        <f>AG33+1</f>
        <v>2</v>
      </c>
      <c r="AH34" s="21">
        <f t="shared" ref="AH34:AH52" si="2">($AH$33+($AI$33*AG33))</f>
        <v>750.5</v>
      </c>
      <c r="AI34" s="20"/>
    </row>
    <row r="35" spans="1:35" x14ac:dyDescent="0.3">
      <c r="O35" s="18">
        <f t="shared" ref="O35:O51" si="3">O34+1</f>
        <v>3</v>
      </c>
      <c r="P35" s="21">
        <f>($P$33+($Q$33*O34))</f>
        <v>2786</v>
      </c>
      <c r="Q35" s="20"/>
      <c r="R35" s="18">
        <f t="shared" ref="R35:R51" si="4">R34+1</f>
        <v>3</v>
      </c>
      <c r="S35" s="21">
        <f t="shared" ref="S35:S52" si="5">($S$33+($T$33*R34))</f>
        <v>1386</v>
      </c>
      <c r="T35" s="20"/>
      <c r="U35" s="18">
        <f t="shared" ref="U35:U51" si="6">U34+1</f>
        <v>3</v>
      </c>
      <c r="V35" s="21">
        <f t="shared" ref="V35:V51" si="7">($V$33+($W$33*U34))</f>
        <v>1386</v>
      </c>
      <c r="W35" s="20"/>
      <c r="X35" s="18">
        <f t="shared" ref="X35:X51" si="8">X34+1</f>
        <v>3</v>
      </c>
      <c r="Y35" s="21">
        <f t="shared" ref="Y35:Y51" si="9">($Y$33+($Z$33*X34))</f>
        <v>1106</v>
      </c>
      <c r="Z35" s="20"/>
      <c r="AA35" s="18">
        <f t="shared" ref="AA35:AA51" si="10">AA34+1</f>
        <v>3</v>
      </c>
      <c r="AB35" s="21">
        <f t="shared" ref="AB35:AB51" si="11">($AB$33+($AC$33*AA34))</f>
        <v>1106</v>
      </c>
      <c r="AC35" s="20"/>
      <c r="AD35" s="18">
        <f t="shared" ref="AD35:AD51" si="12">AD34+1</f>
        <v>3</v>
      </c>
      <c r="AE35" s="21">
        <f t="shared" ref="AE35:AE51" si="13">($AB$33+($AC$33*AD34))</f>
        <v>1106</v>
      </c>
      <c r="AF35" s="20"/>
      <c r="AG35" s="18">
        <f t="shared" ref="AG35:AG51" si="14">AG34+1</f>
        <v>3</v>
      </c>
      <c r="AH35" s="21">
        <f t="shared" si="2"/>
        <v>1106</v>
      </c>
      <c r="AI35" s="20"/>
    </row>
    <row r="36" spans="1:35" x14ac:dyDescent="0.3">
      <c r="O36" s="18">
        <f t="shared" si="3"/>
        <v>4</v>
      </c>
      <c r="P36" s="21">
        <f t="shared" ref="P36:P51" si="15">($P$33+($Q$33*O35))</f>
        <v>3681.5</v>
      </c>
      <c r="Q36" s="22"/>
      <c r="R36" s="18">
        <f t="shared" si="4"/>
        <v>4</v>
      </c>
      <c r="S36" s="21">
        <f t="shared" si="5"/>
        <v>1831.5</v>
      </c>
      <c r="T36" s="22"/>
      <c r="U36" s="18">
        <f t="shared" si="6"/>
        <v>4</v>
      </c>
      <c r="V36" s="21">
        <f t="shared" si="7"/>
        <v>1831.5</v>
      </c>
      <c r="W36" s="22"/>
      <c r="X36" s="18">
        <f t="shared" si="8"/>
        <v>4</v>
      </c>
      <c r="Y36" s="21">
        <f t="shared" si="9"/>
        <v>1461.5</v>
      </c>
      <c r="Z36" s="22"/>
      <c r="AA36" s="18">
        <f t="shared" si="10"/>
        <v>4</v>
      </c>
      <c r="AB36" s="21">
        <f t="shared" si="11"/>
        <v>1461.5</v>
      </c>
      <c r="AC36" s="22"/>
      <c r="AD36" s="18">
        <f t="shared" si="12"/>
        <v>4</v>
      </c>
      <c r="AE36" s="21">
        <f t="shared" si="13"/>
        <v>1461.5</v>
      </c>
      <c r="AF36" s="22"/>
      <c r="AG36" s="18">
        <f t="shared" si="14"/>
        <v>4</v>
      </c>
      <c r="AH36" s="21">
        <f t="shared" si="2"/>
        <v>1461.5</v>
      </c>
      <c r="AI36" s="22"/>
    </row>
    <row r="37" spans="1:35" hidden="1" x14ac:dyDescent="0.3">
      <c r="O37" s="18">
        <f t="shared" si="3"/>
        <v>5</v>
      </c>
      <c r="P37" s="21">
        <f t="shared" si="15"/>
        <v>4577</v>
      </c>
      <c r="Q37" s="20"/>
      <c r="R37" s="18">
        <f t="shared" si="4"/>
        <v>5</v>
      </c>
      <c r="S37" s="21">
        <f t="shared" si="5"/>
        <v>2277</v>
      </c>
      <c r="T37" s="20"/>
      <c r="U37" s="18">
        <f t="shared" si="6"/>
        <v>5</v>
      </c>
      <c r="V37" s="21">
        <f t="shared" si="7"/>
        <v>2277</v>
      </c>
      <c r="W37" s="20"/>
      <c r="X37" s="18">
        <f t="shared" si="8"/>
        <v>5</v>
      </c>
      <c r="Y37" s="21">
        <f t="shared" si="9"/>
        <v>1817</v>
      </c>
      <c r="Z37" s="20"/>
      <c r="AA37" s="18">
        <f t="shared" si="10"/>
        <v>5</v>
      </c>
      <c r="AB37" s="21">
        <f t="shared" si="11"/>
        <v>1817</v>
      </c>
      <c r="AC37" s="20"/>
      <c r="AD37" s="18">
        <f t="shared" si="12"/>
        <v>5</v>
      </c>
      <c r="AE37" s="21">
        <f t="shared" si="13"/>
        <v>1817</v>
      </c>
      <c r="AF37" s="20"/>
      <c r="AG37" s="18">
        <f t="shared" si="14"/>
        <v>5</v>
      </c>
      <c r="AH37" s="21">
        <f t="shared" si="2"/>
        <v>1817</v>
      </c>
      <c r="AI37" s="20"/>
    </row>
    <row r="38" spans="1:35" hidden="1" x14ac:dyDescent="0.3">
      <c r="A38" s="36"/>
      <c r="B38" s="36"/>
      <c r="C38" s="36"/>
      <c r="D38" s="36"/>
      <c r="E38" s="36"/>
      <c r="F38" s="36"/>
      <c r="G38" s="36"/>
      <c r="H38" s="36"/>
      <c r="I38" s="36"/>
      <c r="J38" s="50" t="s">
        <v>10</v>
      </c>
      <c r="K38" s="50"/>
      <c r="L38" s="50" t="s">
        <v>14</v>
      </c>
      <c r="M38" s="50"/>
      <c r="O38" s="18">
        <f t="shared" si="3"/>
        <v>6</v>
      </c>
      <c r="P38" s="21">
        <f t="shared" si="15"/>
        <v>5472.5</v>
      </c>
      <c r="Q38" s="20"/>
      <c r="R38" s="18">
        <f t="shared" si="4"/>
        <v>6</v>
      </c>
      <c r="S38" s="21">
        <f t="shared" si="5"/>
        <v>2722.5</v>
      </c>
      <c r="T38" s="20"/>
      <c r="U38" s="18">
        <f t="shared" si="6"/>
        <v>6</v>
      </c>
      <c r="V38" s="21">
        <f t="shared" si="7"/>
        <v>2722.5</v>
      </c>
      <c r="W38" s="20"/>
      <c r="X38" s="18">
        <f t="shared" si="8"/>
        <v>6</v>
      </c>
      <c r="Y38" s="21">
        <f t="shared" si="9"/>
        <v>2172.5</v>
      </c>
      <c r="Z38" s="20"/>
      <c r="AA38" s="18">
        <f t="shared" si="10"/>
        <v>6</v>
      </c>
      <c r="AB38" s="21">
        <f t="shared" si="11"/>
        <v>2172.5</v>
      </c>
      <c r="AC38" s="20"/>
      <c r="AD38" s="18">
        <f t="shared" si="12"/>
        <v>6</v>
      </c>
      <c r="AE38" s="21">
        <f t="shared" si="13"/>
        <v>2172.5</v>
      </c>
      <c r="AF38" s="20"/>
      <c r="AG38" s="18">
        <f t="shared" si="14"/>
        <v>6</v>
      </c>
      <c r="AH38" s="21">
        <f t="shared" si="2"/>
        <v>2172.5</v>
      </c>
      <c r="AI38" s="20"/>
    </row>
    <row r="39" spans="1:35" hidden="1" x14ac:dyDescent="0.3">
      <c r="B39" s="2" t="s">
        <v>47</v>
      </c>
      <c r="J39" s="2" t="s">
        <v>12</v>
      </c>
      <c r="K39" s="2" t="s">
        <v>13</v>
      </c>
      <c r="L39" s="2" t="s">
        <v>12</v>
      </c>
      <c r="M39" s="2" t="s">
        <v>13</v>
      </c>
      <c r="O39" s="18">
        <f t="shared" si="3"/>
        <v>7</v>
      </c>
      <c r="P39" s="21">
        <f t="shared" si="15"/>
        <v>6368</v>
      </c>
      <c r="Q39" s="20"/>
      <c r="R39" s="18">
        <f t="shared" si="4"/>
        <v>7</v>
      </c>
      <c r="S39" s="21">
        <f t="shared" si="5"/>
        <v>3168</v>
      </c>
      <c r="T39" s="20"/>
      <c r="U39" s="18">
        <f t="shared" si="6"/>
        <v>7</v>
      </c>
      <c r="V39" s="21">
        <f t="shared" si="7"/>
        <v>3168</v>
      </c>
      <c r="W39" s="20"/>
      <c r="X39" s="18">
        <f t="shared" si="8"/>
        <v>7</v>
      </c>
      <c r="Y39" s="21">
        <f t="shared" si="9"/>
        <v>2528</v>
      </c>
      <c r="Z39" s="20"/>
      <c r="AA39" s="18">
        <f t="shared" si="10"/>
        <v>7</v>
      </c>
      <c r="AB39" s="21">
        <f t="shared" si="11"/>
        <v>2528</v>
      </c>
      <c r="AC39" s="20"/>
      <c r="AD39" s="18">
        <f t="shared" si="12"/>
        <v>7</v>
      </c>
      <c r="AE39" s="21">
        <f t="shared" si="13"/>
        <v>2528</v>
      </c>
      <c r="AF39" s="20"/>
      <c r="AG39" s="18">
        <f t="shared" si="14"/>
        <v>7</v>
      </c>
      <c r="AH39" s="21">
        <f t="shared" si="2"/>
        <v>2528</v>
      </c>
      <c r="AI39" s="20"/>
    </row>
    <row r="40" spans="1:35" hidden="1" x14ac:dyDescent="0.3">
      <c r="B40" s="2" t="str">
        <f t="shared" ref="B40:B46" si="16">C9</f>
        <v>Private Wealth Navigator</v>
      </c>
      <c r="E40" s="2">
        <f t="shared" ref="E40:E46" si="17">G9</f>
        <v>0</v>
      </c>
      <c r="I40" s="2" t="s">
        <v>31</v>
      </c>
      <c r="J40" s="23">
        <v>995</v>
      </c>
      <c r="K40" s="23">
        <f t="shared" ref="K40:K45" si="18">J40*(1-25%)</f>
        <v>746.25</v>
      </c>
      <c r="L40" s="23">
        <v>995</v>
      </c>
      <c r="M40" s="23">
        <f t="shared" ref="M40:M45" si="19">L40*(1-25%)</f>
        <v>746.25</v>
      </c>
      <c r="O40" s="18">
        <f t="shared" si="3"/>
        <v>8</v>
      </c>
      <c r="P40" s="21">
        <f t="shared" si="15"/>
        <v>7263.5</v>
      </c>
      <c r="Q40" s="20"/>
      <c r="R40" s="18">
        <f t="shared" si="4"/>
        <v>8</v>
      </c>
      <c r="S40" s="21">
        <f t="shared" si="5"/>
        <v>3613.5</v>
      </c>
      <c r="T40" s="20"/>
      <c r="U40" s="18">
        <f t="shared" si="6"/>
        <v>8</v>
      </c>
      <c r="V40" s="21">
        <f t="shared" si="7"/>
        <v>3613.5</v>
      </c>
      <c r="W40" s="20"/>
      <c r="X40" s="18">
        <f t="shared" si="8"/>
        <v>8</v>
      </c>
      <c r="Y40" s="21">
        <f t="shared" si="9"/>
        <v>2883.5</v>
      </c>
      <c r="Z40" s="20"/>
      <c r="AA40" s="18">
        <f t="shared" si="10"/>
        <v>8</v>
      </c>
      <c r="AB40" s="21">
        <f t="shared" si="11"/>
        <v>2883.5</v>
      </c>
      <c r="AC40" s="20"/>
      <c r="AD40" s="18">
        <f t="shared" si="12"/>
        <v>8</v>
      </c>
      <c r="AE40" s="21">
        <f t="shared" si="13"/>
        <v>2883.5</v>
      </c>
      <c r="AF40" s="20"/>
      <c r="AG40" s="18">
        <f t="shared" si="14"/>
        <v>8</v>
      </c>
      <c r="AH40" s="21">
        <f t="shared" si="2"/>
        <v>2883.5</v>
      </c>
      <c r="AI40" s="20"/>
    </row>
    <row r="41" spans="1:35" hidden="1" x14ac:dyDescent="0.3">
      <c r="B41" s="2" t="str">
        <f t="shared" si="16"/>
        <v>Private Wealth Navigator Light Versie</v>
      </c>
      <c r="E41" s="2">
        <f t="shared" si="17"/>
        <v>0</v>
      </c>
      <c r="I41" s="2" t="s">
        <v>41</v>
      </c>
      <c r="J41" s="23">
        <v>495</v>
      </c>
      <c r="K41" s="23">
        <f t="shared" si="18"/>
        <v>371.25</v>
      </c>
      <c r="L41" s="23">
        <v>495</v>
      </c>
      <c r="M41" s="23">
        <f t="shared" si="19"/>
        <v>371.25</v>
      </c>
      <c r="O41" s="18">
        <f t="shared" si="3"/>
        <v>9</v>
      </c>
      <c r="P41" s="21">
        <f t="shared" si="15"/>
        <v>8159</v>
      </c>
      <c r="Q41" s="20"/>
      <c r="R41" s="18">
        <f t="shared" si="4"/>
        <v>9</v>
      </c>
      <c r="S41" s="21">
        <f t="shared" si="5"/>
        <v>4059</v>
      </c>
      <c r="T41" s="20"/>
      <c r="U41" s="18">
        <f t="shared" si="6"/>
        <v>9</v>
      </c>
      <c r="V41" s="21">
        <f t="shared" si="7"/>
        <v>4059</v>
      </c>
      <c r="W41" s="20"/>
      <c r="X41" s="18">
        <f t="shared" si="8"/>
        <v>9</v>
      </c>
      <c r="Y41" s="21">
        <f t="shared" si="9"/>
        <v>3239</v>
      </c>
      <c r="Z41" s="20"/>
      <c r="AA41" s="18">
        <f t="shared" si="10"/>
        <v>9</v>
      </c>
      <c r="AB41" s="21">
        <f t="shared" si="11"/>
        <v>3239</v>
      </c>
      <c r="AC41" s="20"/>
      <c r="AD41" s="18">
        <f t="shared" si="12"/>
        <v>9</v>
      </c>
      <c r="AE41" s="21">
        <f t="shared" si="13"/>
        <v>3239</v>
      </c>
      <c r="AF41" s="20"/>
      <c r="AG41" s="18">
        <f t="shared" si="14"/>
        <v>9</v>
      </c>
      <c r="AH41" s="21">
        <f t="shared" si="2"/>
        <v>3239</v>
      </c>
      <c r="AI41" s="20"/>
    </row>
    <row r="42" spans="1:35" hidden="1" x14ac:dyDescent="0.3">
      <c r="B42" s="2" t="str">
        <f t="shared" si="16"/>
        <v>Private Estate Planner</v>
      </c>
      <c r="E42" s="2">
        <f t="shared" si="17"/>
        <v>0</v>
      </c>
      <c r="I42" s="2" t="s">
        <v>32</v>
      </c>
      <c r="J42" s="23">
        <v>495</v>
      </c>
      <c r="K42" s="23">
        <f t="shared" si="18"/>
        <v>371.25</v>
      </c>
      <c r="L42" s="23">
        <v>495</v>
      </c>
      <c r="M42" s="23">
        <f t="shared" si="19"/>
        <v>371.25</v>
      </c>
      <c r="O42" s="18">
        <f t="shared" si="3"/>
        <v>10</v>
      </c>
      <c r="P42" s="21">
        <f t="shared" si="15"/>
        <v>9054.5</v>
      </c>
      <c r="Q42" s="20"/>
      <c r="R42" s="18">
        <f t="shared" si="4"/>
        <v>10</v>
      </c>
      <c r="S42" s="21">
        <f t="shared" si="5"/>
        <v>4504.5</v>
      </c>
      <c r="T42" s="20"/>
      <c r="U42" s="18">
        <f t="shared" si="6"/>
        <v>10</v>
      </c>
      <c r="V42" s="21">
        <f t="shared" si="7"/>
        <v>4504.5</v>
      </c>
      <c r="W42" s="20"/>
      <c r="X42" s="18">
        <f t="shared" si="8"/>
        <v>10</v>
      </c>
      <c r="Y42" s="21">
        <f t="shared" si="9"/>
        <v>3594.5</v>
      </c>
      <c r="Z42" s="20"/>
      <c r="AA42" s="18">
        <f t="shared" si="10"/>
        <v>10</v>
      </c>
      <c r="AB42" s="21">
        <f t="shared" si="11"/>
        <v>3594.5</v>
      </c>
      <c r="AC42" s="20"/>
      <c r="AD42" s="18">
        <f t="shared" si="12"/>
        <v>10</v>
      </c>
      <c r="AE42" s="21">
        <f t="shared" si="13"/>
        <v>3594.5</v>
      </c>
      <c r="AF42" s="20"/>
      <c r="AG42" s="18">
        <f t="shared" si="14"/>
        <v>10</v>
      </c>
      <c r="AH42" s="21">
        <f t="shared" si="2"/>
        <v>3594.5</v>
      </c>
      <c r="AI42" s="20"/>
    </row>
    <row r="43" spans="1:35" hidden="1" x14ac:dyDescent="0.3">
      <c r="B43" s="2" t="str">
        <f t="shared" si="16"/>
        <v>Private Asset Planner</v>
      </c>
      <c r="E43" s="2">
        <f t="shared" si="17"/>
        <v>0</v>
      </c>
      <c r="I43" s="2" t="s">
        <v>33</v>
      </c>
      <c r="J43" s="23">
        <v>395</v>
      </c>
      <c r="K43" s="23">
        <f t="shared" si="18"/>
        <v>296.25</v>
      </c>
      <c r="L43" s="23">
        <v>395</v>
      </c>
      <c r="M43" s="23">
        <f t="shared" si="19"/>
        <v>296.25</v>
      </c>
      <c r="O43" s="18">
        <f t="shared" si="3"/>
        <v>11</v>
      </c>
      <c r="P43" s="21">
        <f t="shared" si="15"/>
        <v>9950</v>
      </c>
      <c r="Q43" s="20"/>
      <c r="R43" s="18">
        <f t="shared" si="4"/>
        <v>11</v>
      </c>
      <c r="S43" s="21">
        <f t="shared" si="5"/>
        <v>4950</v>
      </c>
      <c r="T43" s="20"/>
      <c r="U43" s="18">
        <f t="shared" si="6"/>
        <v>11</v>
      </c>
      <c r="V43" s="21">
        <f t="shared" si="7"/>
        <v>4950</v>
      </c>
      <c r="W43" s="20"/>
      <c r="X43" s="18">
        <f t="shared" si="8"/>
        <v>11</v>
      </c>
      <c r="Y43" s="21">
        <f t="shared" si="9"/>
        <v>3950</v>
      </c>
      <c r="Z43" s="20"/>
      <c r="AA43" s="18">
        <f t="shared" si="10"/>
        <v>11</v>
      </c>
      <c r="AB43" s="21">
        <f t="shared" si="11"/>
        <v>3950</v>
      </c>
      <c r="AC43" s="20"/>
      <c r="AD43" s="18">
        <f t="shared" si="12"/>
        <v>11</v>
      </c>
      <c r="AE43" s="21">
        <f t="shared" si="13"/>
        <v>3950</v>
      </c>
      <c r="AF43" s="20"/>
      <c r="AG43" s="18">
        <f t="shared" si="14"/>
        <v>11</v>
      </c>
      <c r="AH43" s="21">
        <f t="shared" si="2"/>
        <v>3950</v>
      </c>
      <c r="AI43" s="20"/>
    </row>
    <row r="44" spans="1:35" hidden="1" x14ac:dyDescent="0.3">
      <c r="B44" s="2" t="str">
        <f t="shared" si="16"/>
        <v>Private Pension Planner</v>
      </c>
      <c r="E44" s="2">
        <f t="shared" si="17"/>
        <v>0</v>
      </c>
      <c r="I44" s="2" t="s">
        <v>34</v>
      </c>
      <c r="J44" s="23">
        <v>395</v>
      </c>
      <c r="K44" s="23">
        <f t="shared" si="18"/>
        <v>296.25</v>
      </c>
      <c r="L44" s="23">
        <v>395</v>
      </c>
      <c r="M44" s="23">
        <f t="shared" si="19"/>
        <v>296.25</v>
      </c>
      <c r="O44" s="18">
        <f t="shared" si="3"/>
        <v>12</v>
      </c>
      <c r="P44" s="21">
        <f t="shared" si="15"/>
        <v>10845.5</v>
      </c>
      <c r="Q44" s="20"/>
      <c r="R44" s="18">
        <f t="shared" si="4"/>
        <v>12</v>
      </c>
      <c r="S44" s="21">
        <f t="shared" si="5"/>
        <v>5395.5</v>
      </c>
      <c r="T44" s="20"/>
      <c r="U44" s="18">
        <f t="shared" si="6"/>
        <v>12</v>
      </c>
      <c r="V44" s="21">
        <f t="shared" si="7"/>
        <v>5395.5</v>
      </c>
      <c r="W44" s="20"/>
      <c r="X44" s="18">
        <f t="shared" si="8"/>
        <v>12</v>
      </c>
      <c r="Y44" s="21">
        <f t="shared" si="9"/>
        <v>4305.5</v>
      </c>
      <c r="Z44" s="20"/>
      <c r="AA44" s="18">
        <f t="shared" si="10"/>
        <v>12</v>
      </c>
      <c r="AB44" s="21">
        <f t="shared" si="11"/>
        <v>4305.5</v>
      </c>
      <c r="AC44" s="20"/>
      <c r="AD44" s="18">
        <f t="shared" si="12"/>
        <v>12</v>
      </c>
      <c r="AE44" s="21">
        <f t="shared" si="13"/>
        <v>4305.5</v>
      </c>
      <c r="AF44" s="20"/>
      <c r="AG44" s="18">
        <f t="shared" si="14"/>
        <v>12</v>
      </c>
      <c r="AH44" s="21">
        <f t="shared" si="2"/>
        <v>4305.5</v>
      </c>
      <c r="AI44" s="20"/>
    </row>
    <row r="45" spans="1:35" hidden="1" x14ac:dyDescent="0.3">
      <c r="B45" s="2" t="str">
        <f t="shared" si="16"/>
        <v>Private Investment Planner</v>
      </c>
      <c r="E45" s="2">
        <f t="shared" si="17"/>
        <v>0</v>
      </c>
      <c r="I45" s="2" t="s">
        <v>35</v>
      </c>
      <c r="J45" s="23">
        <v>395</v>
      </c>
      <c r="K45" s="23">
        <f t="shared" si="18"/>
        <v>296.25</v>
      </c>
      <c r="L45" s="23">
        <v>395</v>
      </c>
      <c r="M45" s="23">
        <f t="shared" si="19"/>
        <v>296.25</v>
      </c>
      <c r="O45" s="18">
        <f t="shared" si="3"/>
        <v>13</v>
      </c>
      <c r="P45" s="21">
        <f t="shared" si="15"/>
        <v>11741</v>
      </c>
      <c r="Q45" s="20"/>
      <c r="R45" s="18">
        <f t="shared" si="4"/>
        <v>13</v>
      </c>
      <c r="S45" s="21">
        <f t="shared" si="5"/>
        <v>5841</v>
      </c>
      <c r="T45" s="20"/>
      <c r="U45" s="18">
        <f t="shared" si="6"/>
        <v>13</v>
      </c>
      <c r="V45" s="21">
        <f t="shared" si="7"/>
        <v>5841</v>
      </c>
      <c r="W45" s="20"/>
      <c r="X45" s="18">
        <f t="shared" si="8"/>
        <v>13</v>
      </c>
      <c r="Y45" s="21">
        <f t="shared" si="9"/>
        <v>4661</v>
      </c>
      <c r="Z45" s="20"/>
      <c r="AA45" s="18">
        <f t="shared" si="10"/>
        <v>13</v>
      </c>
      <c r="AB45" s="21">
        <f t="shared" si="11"/>
        <v>4661</v>
      </c>
      <c r="AC45" s="20"/>
      <c r="AD45" s="18">
        <f t="shared" si="12"/>
        <v>13</v>
      </c>
      <c r="AE45" s="21">
        <f t="shared" si="13"/>
        <v>4661</v>
      </c>
      <c r="AF45" s="20"/>
      <c r="AG45" s="18">
        <f t="shared" si="14"/>
        <v>13</v>
      </c>
      <c r="AH45" s="21">
        <f t="shared" si="2"/>
        <v>4661</v>
      </c>
      <c r="AI45" s="20"/>
    </row>
    <row r="46" spans="1:35" hidden="1" x14ac:dyDescent="0.3">
      <c r="B46" s="2" t="str">
        <f t="shared" si="16"/>
        <v>Rekentools los</v>
      </c>
      <c r="E46" s="2">
        <f t="shared" si="17"/>
        <v>0</v>
      </c>
      <c r="I46" s="2" t="s">
        <v>58</v>
      </c>
      <c r="J46" s="23">
        <v>395</v>
      </c>
      <c r="K46" s="23">
        <f>J46*(1-25%)</f>
        <v>296.25</v>
      </c>
      <c r="L46" s="23">
        <v>395</v>
      </c>
      <c r="M46" s="23">
        <f>L46*(1-25%)</f>
        <v>296.25</v>
      </c>
      <c r="O46" s="18">
        <f t="shared" si="3"/>
        <v>14</v>
      </c>
      <c r="P46" s="21">
        <f t="shared" si="15"/>
        <v>12636.5</v>
      </c>
      <c r="Q46" s="20"/>
      <c r="R46" s="18">
        <f t="shared" si="4"/>
        <v>14</v>
      </c>
      <c r="S46" s="21">
        <f t="shared" si="5"/>
        <v>6286.5</v>
      </c>
      <c r="T46" s="20"/>
      <c r="U46" s="18">
        <f t="shared" si="6"/>
        <v>14</v>
      </c>
      <c r="V46" s="21">
        <f t="shared" si="7"/>
        <v>6286.5</v>
      </c>
      <c r="W46" s="20"/>
      <c r="X46" s="18">
        <f t="shared" si="8"/>
        <v>14</v>
      </c>
      <c r="Y46" s="21">
        <f t="shared" si="9"/>
        <v>5016.5</v>
      </c>
      <c r="Z46" s="20"/>
      <c r="AA46" s="18">
        <f t="shared" si="10"/>
        <v>14</v>
      </c>
      <c r="AB46" s="21">
        <f t="shared" si="11"/>
        <v>5016.5</v>
      </c>
      <c r="AC46" s="20"/>
      <c r="AD46" s="18">
        <f t="shared" si="12"/>
        <v>14</v>
      </c>
      <c r="AE46" s="21">
        <f t="shared" si="13"/>
        <v>5016.5</v>
      </c>
      <c r="AF46" s="20"/>
      <c r="AG46" s="18">
        <f t="shared" si="14"/>
        <v>14</v>
      </c>
      <c r="AH46" s="21">
        <f t="shared" si="2"/>
        <v>5016.5</v>
      </c>
      <c r="AI46" s="20"/>
    </row>
    <row r="47" spans="1:35" hidden="1" x14ac:dyDescent="0.3">
      <c r="B47" s="2" t="s">
        <v>48</v>
      </c>
      <c r="D47" s="43" t="s">
        <v>49</v>
      </c>
      <c r="E47" s="2">
        <f>SUM(G9:G15)</f>
        <v>0</v>
      </c>
      <c r="G47" s="2" t="s">
        <v>26</v>
      </c>
      <c r="O47" s="18">
        <f t="shared" si="3"/>
        <v>15</v>
      </c>
      <c r="P47" s="21">
        <f t="shared" si="15"/>
        <v>13532</v>
      </c>
      <c r="Q47" s="20"/>
      <c r="R47" s="18">
        <f t="shared" si="4"/>
        <v>15</v>
      </c>
      <c r="S47" s="21">
        <f t="shared" si="5"/>
        <v>6732</v>
      </c>
      <c r="T47" s="20"/>
      <c r="U47" s="18">
        <f t="shared" si="6"/>
        <v>15</v>
      </c>
      <c r="V47" s="21">
        <f t="shared" si="7"/>
        <v>6732</v>
      </c>
      <c r="W47" s="20"/>
      <c r="X47" s="18">
        <f t="shared" si="8"/>
        <v>15</v>
      </c>
      <c r="Y47" s="21">
        <f t="shared" si="9"/>
        <v>5372</v>
      </c>
      <c r="Z47" s="20"/>
      <c r="AA47" s="18">
        <f t="shared" si="10"/>
        <v>15</v>
      </c>
      <c r="AB47" s="21">
        <f t="shared" si="11"/>
        <v>5372</v>
      </c>
      <c r="AC47" s="20"/>
      <c r="AD47" s="18">
        <f t="shared" si="12"/>
        <v>15</v>
      </c>
      <c r="AE47" s="21">
        <f t="shared" si="13"/>
        <v>5372</v>
      </c>
      <c r="AF47" s="20"/>
      <c r="AG47" s="18">
        <f t="shared" si="14"/>
        <v>15</v>
      </c>
      <c r="AH47" s="21">
        <f t="shared" si="2"/>
        <v>5372</v>
      </c>
      <c r="AI47" s="20"/>
    </row>
    <row r="48" spans="1:35" hidden="1" x14ac:dyDescent="0.3">
      <c r="B48" s="2">
        <v>1</v>
      </c>
      <c r="C48" s="12">
        <v>0</v>
      </c>
      <c r="G48" s="5" t="s">
        <v>1</v>
      </c>
      <c r="H48" s="6"/>
      <c r="I48" s="6"/>
      <c r="J48" s="7"/>
      <c r="K48" s="2">
        <f t="shared" ref="K48:K54" si="20">IF(G9&gt;=1,J40,0)</f>
        <v>0</v>
      </c>
      <c r="M48" s="2" t="s">
        <v>53</v>
      </c>
      <c r="O48" s="18">
        <f t="shared" si="3"/>
        <v>16</v>
      </c>
      <c r="P48" s="21">
        <f t="shared" si="15"/>
        <v>14427.5</v>
      </c>
      <c r="Q48" s="20"/>
      <c r="R48" s="18">
        <f t="shared" si="4"/>
        <v>16</v>
      </c>
      <c r="S48" s="21">
        <f t="shared" si="5"/>
        <v>7177.5</v>
      </c>
      <c r="T48" s="20"/>
      <c r="U48" s="18">
        <f t="shared" si="6"/>
        <v>16</v>
      </c>
      <c r="V48" s="21">
        <f t="shared" si="7"/>
        <v>7177.5</v>
      </c>
      <c r="W48" s="20"/>
      <c r="X48" s="18">
        <f t="shared" si="8"/>
        <v>16</v>
      </c>
      <c r="Y48" s="21">
        <f t="shared" si="9"/>
        <v>5727.5</v>
      </c>
      <c r="Z48" s="20"/>
      <c r="AA48" s="18">
        <f t="shared" si="10"/>
        <v>16</v>
      </c>
      <c r="AB48" s="21">
        <f t="shared" si="11"/>
        <v>5727.5</v>
      </c>
      <c r="AC48" s="20"/>
      <c r="AD48" s="18">
        <f t="shared" si="12"/>
        <v>16</v>
      </c>
      <c r="AE48" s="21">
        <f t="shared" si="13"/>
        <v>5727.5</v>
      </c>
      <c r="AF48" s="20"/>
      <c r="AG48" s="18">
        <f t="shared" si="14"/>
        <v>16</v>
      </c>
      <c r="AH48" s="21">
        <f t="shared" si="2"/>
        <v>5727.5</v>
      </c>
      <c r="AI48" s="20"/>
    </row>
    <row r="49" spans="1:35" hidden="1" x14ac:dyDescent="0.3">
      <c r="B49" s="2">
        <v>2</v>
      </c>
      <c r="C49" s="12">
        <v>0.05</v>
      </c>
      <c r="G49" s="5" t="s">
        <v>44</v>
      </c>
      <c r="H49" s="6"/>
      <c r="I49" s="6"/>
      <c r="J49" s="7"/>
      <c r="K49" s="2">
        <f t="shared" si="20"/>
        <v>0</v>
      </c>
      <c r="M49" s="44">
        <v>0.1</v>
      </c>
      <c r="O49" s="18">
        <f t="shared" si="3"/>
        <v>17</v>
      </c>
      <c r="P49" s="21">
        <f t="shared" si="15"/>
        <v>15323</v>
      </c>
      <c r="Q49" s="20"/>
      <c r="R49" s="18">
        <f t="shared" si="4"/>
        <v>17</v>
      </c>
      <c r="S49" s="21">
        <f t="shared" si="5"/>
        <v>7623</v>
      </c>
      <c r="T49" s="20"/>
      <c r="U49" s="18">
        <f t="shared" si="6"/>
        <v>17</v>
      </c>
      <c r="V49" s="21">
        <f t="shared" si="7"/>
        <v>7623</v>
      </c>
      <c r="W49" s="20"/>
      <c r="X49" s="18">
        <f t="shared" si="8"/>
        <v>17</v>
      </c>
      <c r="Y49" s="21">
        <f t="shared" si="9"/>
        <v>6083</v>
      </c>
      <c r="Z49" s="20"/>
      <c r="AA49" s="18">
        <f t="shared" si="10"/>
        <v>17</v>
      </c>
      <c r="AB49" s="21">
        <f t="shared" si="11"/>
        <v>6083</v>
      </c>
      <c r="AC49" s="20"/>
      <c r="AD49" s="18">
        <f t="shared" si="12"/>
        <v>17</v>
      </c>
      <c r="AE49" s="21">
        <f t="shared" si="13"/>
        <v>6083</v>
      </c>
      <c r="AF49" s="20"/>
      <c r="AG49" s="18">
        <f t="shared" si="14"/>
        <v>17</v>
      </c>
      <c r="AH49" s="21">
        <f t="shared" si="2"/>
        <v>6083</v>
      </c>
      <c r="AI49" s="20"/>
    </row>
    <row r="50" spans="1:35" hidden="1" x14ac:dyDescent="0.3">
      <c r="B50" s="2">
        <v>3</v>
      </c>
      <c r="C50" s="12">
        <v>7.4999999999999997E-2</v>
      </c>
      <c r="G50" s="5" t="s">
        <v>2</v>
      </c>
      <c r="H50" s="6"/>
      <c r="I50" s="6"/>
      <c r="J50" s="7"/>
      <c r="K50" s="2">
        <f t="shared" si="20"/>
        <v>0</v>
      </c>
      <c r="O50" s="18">
        <f t="shared" si="3"/>
        <v>18</v>
      </c>
      <c r="P50" s="21">
        <f t="shared" si="15"/>
        <v>16218.5</v>
      </c>
      <c r="Q50" s="20"/>
      <c r="R50" s="18">
        <f t="shared" si="4"/>
        <v>18</v>
      </c>
      <c r="S50" s="21">
        <f t="shared" si="5"/>
        <v>8068.5</v>
      </c>
      <c r="T50" s="20"/>
      <c r="U50" s="18">
        <f t="shared" si="6"/>
        <v>18</v>
      </c>
      <c r="V50" s="21">
        <f t="shared" si="7"/>
        <v>8068.5</v>
      </c>
      <c r="W50" s="20"/>
      <c r="X50" s="18">
        <f t="shared" si="8"/>
        <v>18</v>
      </c>
      <c r="Y50" s="21">
        <f t="shared" si="9"/>
        <v>6438.5</v>
      </c>
      <c r="Z50" s="20"/>
      <c r="AA50" s="18">
        <f t="shared" si="10"/>
        <v>18</v>
      </c>
      <c r="AB50" s="21">
        <f t="shared" si="11"/>
        <v>6438.5</v>
      </c>
      <c r="AC50" s="20"/>
      <c r="AD50" s="18">
        <f t="shared" si="12"/>
        <v>18</v>
      </c>
      <c r="AE50" s="21">
        <f t="shared" si="13"/>
        <v>6438.5</v>
      </c>
      <c r="AF50" s="20"/>
      <c r="AG50" s="18">
        <f t="shared" si="14"/>
        <v>18</v>
      </c>
      <c r="AH50" s="21">
        <f t="shared" si="2"/>
        <v>6438.5</v>
      </c>
      <c r="AI50" s="20"/>
    </row>
    <row r="51" spans="1:35" hidden="1" x14ac:dyDescent="0.3">
      <c r="B51" s="2">
        <v>4</v>
      </c>
      <c r="C51" s="12">
        <v>0.1</v>
      </c>
      <c r="G51" s="5" t="s">
        <v>3</v>
      </c>
      <c r="H51" s="6"/>
      <c r="I51" s="6"/>
      <c r="J51" s="7"/>
      <c r="K51" s="2">
        <f t="shared" si="20"/>
        <v>0</v>
      </c>
      <c r="O51" s="18">
        <f t="shared" si="3"/>
        <v>19</v>
      </c>
      <c r="P51" s="21">
        <f t="shared" si="15"/>
        <v>17114</v>
      </c>
      <c r="Q51" s="20"/>
      <c r="R51" s="18">
        <f t="shared" si="4"/>
        <v>19</v>
      </c>
      <c r="S51" s="21">
        <f t="shared" si="5"/>
        <v>8514</v>
      </c>
      <c r="T51" s="20"/>
      <c r="U51" s="18">
        <f t="shared" si="6"/>
        <v>19</v>
      </c>
      <c r="V51" s="21">
        <f t="shared" si="7"/>
        <v>8514</v>
      </c>
      <c r="W51" s="20"/>
      <c r="X51" s="18">
        <f t="shared" si="8"/>
        <v>19</v>
      </c>
      <c r="Y51" s="21">
        <f t="shared" si="9"/>
        <v>6794</v>
      </c>
      <c r="Z51" s="20"/>
      <c r="AA51" s="18">
        <f t="shared" si="10"/>
        <v>19</v>
      </c>
      <c r="AB51" s="21">
        <f t="shared" si="11"/>
        <v>6794</v>
      </c>
      <c r="AC51" s="20"/>
      <c r="AD51" s="18">
        <f t="shared" si="12"/>
        <v>19</v>
      </c>
      <c r="AE51" s="21">
        <f t="shared" si="13"/>
        <v>6794</v>
      </c>
      <c r="AF51" s="20"/>
      <c r="AG51" s="18">
        <f t="shared" si="14"/>
        <v>19</v>
      </c>
      <c r="AH51" s="21">
        <f t="shared" si="2"/>
        <v>6794</v>
      </c>
      <c r="AI51" s="20"/>
    </row>
    <row r="52" spans="1:35" hidden="1" x14ac:dyDescent="0.3">
      <c r="B52" s="2">
        <v>5</v>
      </c>
      <c r="C52" s="12">
        <v>0.15</v>
      </c>
      <c r="G52" s="5" t="s">
        <v>4</v>
      </c>
      <c r="H52" s="6"/>
      <c r="I52" s="6"/>
      <c r="J52" s="7"/>
      <c r="K52" s="2">
        <f t="shared" si="20"/>
        <v>0</v>
      </c>
      <c r="O52" s="24">
        <f>O51+1</f>
        <v>20</v>
      </c>
      <c r="P52" s="25">
        <f>($P$33+($Q$33*O51))</f>
        <v>18009.5</v>
      </c>
      <c r="Q52" s="26"/>
      <c r="R52" s="24">
        <f>R51+1</f>
        <v>20</v>
      </c>
      <c r="S52" s="25">
        <f t="shared" si="5"/>
        <v>8959.5</v>
      </c>
      <c r="T52" s="26"/>
      <c r="U52" s="24">
        <f>U51+1</f>
        <v>20</v>
      </c>
      <c r="V52" s="25">
        <f>($V$33+($W$33*U51))</f>
        <v>8959.5</v>
      </c>
      <c r="W52" s="26"/>
      <c r="X52" s="24">
        <f>X51+1</f>
        <v>20</v>
      </c>
      <c r="Y52" s="25">
        <f>($Y$33+($Z$33*X51))</f>
        <v>7149.5</v>
      </c>
      <c r="Z52" s="26"/>
      <c r="AA52" s="24">
        <f>AA51+1</f>
        <v>20</v>
      </c>
      <c r="AB52" s="25">
        <f>($AB$33+($AC$33*AA51))</f>
        <v>7149.5</v>
      </c>
      <c r="AC52" s="26"/>
      <c r="AD52" s="24">
        <f>AD51+1</f>
        <v>20</v>
      </c>
      <c r="AE52" s="25">
        <f>($AB$33+($AC$33*AD51))</f>
        <v>7149.5</v>
      </c>
      <c r="AF52" s="26"/>
      <c r="AG52" s="24">
        <f>AG51+1</f>
        <v>20</v>
      </c>
      <c r="AH52" s="21">
        <f t="shared" si="2"/>
        <v>7149.5</v>
      </c>
      <c r="AI52" s="20"/>
    </row>
    <row r="53" spans="1:35" hidden="1" x14ac:dyDescent="0.3">
      <c r="B53" s="2">
        <v>6</v>
      </c>
      <c r="C53" s="12">
        <v>0.17499999999999999</v>
      </c>
      <c r="D53" s="2" t="s">
        <v>50</v>
      </c>
      <c r="E53" s="12" t="e">
        <f>IF(E47&gt;6,C53,VLOOKUP(E47,B48:C53,2,))</f>
        <v>#N/A</v>
      </c>
      <c r="G53" s="5" t="s">
        <v>60</v>
      </c>
      <c r="H53" s="6"/>
      <c r="I53" s="6"/>
      <c r="J53" s="7"/>
      <c r="K53" s="2">
        <f t="shared" si="20"/>
        <v>0</v>
      </c>
      <c r="O53" s="19"/>
      <c r="P53" s="21"/>
      <c r="Q53" s="19"/>
      <c r="R53" s="19"/>
      <c r="S53" s="19"/>
      <c r="T53" s="19"/>
      <c r="U53" s="19"/>
      <c r="V53" s="21"/>
      <c r="W53" s="19"/>
      <c r="X53" s="19"/>
      <c r="Y53" s="21"/>
      <c r="Z53" s="19"/>
      <c r="AA53" s="19"/>
      <c r="AB53" s="21"/>
      <c r="AC53" s="19"/>
      <c r="AD53" s="19"/>
      <c r="AE53" s="21"/>
      <c r="AF53" s="20"/>
    </row>
    <row r="54" spans="1:35" hidden="1" x14ac:dyDescent="0.3">
      <c r="A54" s="19"/>
      <c r="B54" s="19"/>
      <c r="C54" s="19"/>
      <c r="D54" s="19"/>
      <c r="E54" s="19"/>
      <c r="F54" s="48"/>
      <c r="G54" s="5" t="s">
        <v>19</v>
      </c>
      <c r="H54" s="6"/>
      <c r="I54" s="6"/>
      <c r="J54" s="7"/>
      <c r="K54" s="2">
        <f t="shared" si="20"/>
        <v>0</v>
      </c>
      <c r="L54" s="19"/>
      <c r="M54" s="19"/>
      <c r="AF54" s="26"/>
    </row>
    <row r="55" spans="1:35" hidden="1" x14ac:dyDescent="0.3">
      <c r="A55" s="19"/>
      <c r="B55" s="19"/>
      <c r="C55" s="19"/>
      <c r="D55" s="19"/>
      <c r="E55" s="19"/>
      <c r="F55" s="19"/>
      <c r="G55" s="5" t="s">
        <v>40</v>
      </c>
      <c r="H55" s="6"/>
      <c r="I55" s="6"/>
      <c r="J55" s="7"/>
      <c r="K55" s="2">
        <f>H18</f>
        <v>0</v>
      </c>
      <c r="L55" s="19"/>
      <c r="M55" s="19"/>
    </row>
    <row r="56" spans="1:35" hidden="1" x14ac:dyDescent="0.3">
      <c r="J56" s="2" t="s">
        <v>27</v>
      </c>
      <c r="K56" s="2">
        <f>SUM(K48:K55)</f>
        <v>0</v>
      </c>
    </row>
    <row r="59" spans="1:35" hidden="1" x14ac:dyDescent="0.3">
      <c r="G59" s="2" t="s">
        <v>64</v>
      </c>
    </row>
    <row r="60" spans="1:35" hidden="1" x14ac:dyDescent="0.3">
      <c r="G60" s="29">
        <v>1</v>
      </c>
      <c r="H60" s="4">
        <v>2</v>
      </c>
      <c r="I60" s="4">
        <v>3</v>
      </c>
      <c r="J60" s="4">
        <v>4</v>
      </c>
      <c r="K60" s="4">
        <v>5</v>
      </c>
      <c r="L60" s="4">
        <v>6</v>
      </c>
      <c r="M60" s="4">
        <v>7</v>
      </c>
      <c r="N60" s="4">
        <v>8</v>
      </c>
      <c r="O60" s="4">
        <v>9</v>
      </c>
      <c r="P60" s="4">
        <v>10</v>
      </c>
      <c r="Q60" s="4">
        <v>11</v>
      </c>
      <c r="R60" s="4">
        <v>12</v>
      </c>
      <c r="S60" s="4">
        <v>13</v>
      </c>
      <c r="T60" s="4">
        <v>14</v>
      </c>
      <c r="U60" s="4">
        <v>15</v>
      </c>
      <c r="V60" s="4">
        <v>16</v>
      </c>
      <c r="W60" s="4">
        <v>17</v>
      </c>
      <c r="X60" s="4">
        <v>18</v>
      </c>
      <c r="Y60" s="4">
        <v>19</v>
      </c>
      <c r="Z60" s="4">
        <v>20</v>
      </c>
    </row>
    <row r="61" spans="1:35" hidden="1" x14ac:dyDescent="0.3">
      <c r="E61" s="2">
        <v>1</v>
      </c>
      <c r="F61" s="2" t="s">
        <v>65</v>
      </c>
      <c r="G61" s="49">
        <f>$G$9</f>
        <v>0</v>
      </c>
      <c r="H61" s="49">
        <f t="shared" ref="H61:Z61" si="21">$G$9</f>
        <v>0</v>
      </c>
      <c r="I61" s="49">
        <f t="shared" si="21"/>
        <v>0</v>
      </c>
      <c r="J61" s="49">
        <f t="shared" si="21"/>
        <v>0</v>
      </c>
      <c r="K61" s="49">
        <f t="shared" si="21"/>
        <v>0</v>
      </c>
      <c r="L61" s="49">
        <f t="shared" si="21"/>
        <v>0</v>
      </c>
      <c r="M61" s="49">
        <f t="shared" si="21"/>
        <v>0</v>
      </c>
      <c r="N61" s="49">
        <f t="shared" si="21"/>
        <v>0</v>
      </c>
      <c r="O61" s="49">
        <f t="shared" si="21"/>
        <v>0</v>
      </c>
      <c r="P61" s="49">
        <f t="shared" si="21"/>
        <v>0</v>
      </c>
      <c r="Q61" s="49">
        <f t="shared" si="21"/>
        <v>0</v>
      </c>
      <c r="R61" s="49">
        <f t="shared" si="21"/>
        <v>0</v>
      </c>
      <c r="S61" s="49">
        <f t="shared" si="21"/>
        <v>0</v>
      </c>
      <c r="T61" s="49">
        <f t="shared" si="21"/>
        <v>0</v>
      </c>
      <c r="U61" s="49">
        <f t="shared" si="21"/>
        <v>0</v>
      </c>
      <c r="V61" s="49">
        <f t="shared" si="21"/>
        <v>0</v>
      </c>
      <c r="W61" s="49">
        <f t="shared" si="21"/>
        <v>0</v>
      </c>
      <c r="X61" s="49">
        <f t="shared" si="21"/>
        <v>0</v>
      </c>
      <c r="Y61" s="49">
        <f t="shared" si="21"/>
        <v>0</v>
      </c>
      <c r="Z61" s="49">
        <f t="shared" si="21"/>
        <v>0</v>
      </c>
    </row>
    <row r="62" spans="1:35" hidden="1" x14ac:dyDescent="0.3">
      <c r="E62" s="2">
        <v>2</v>
      </c>
      <c r="F62" s="2" t="s">
        <v>43</v>
      </c>
      <c r="G62" s="49">
        <f>$G$10</f>
        <v>0</v>
      </c>
      <c r="H62" s="49">
        <f t="shared" ref="H62:Z62" si="22">$G$10</f>
        <v>0</v>
      </c>
      <c r="I62" s="49">
        <f t="shared" si="22"/>
        <v>0</v>
      </c>
      <c r="J62" s="49">
        <f t="shared" si="22"/>
        <v>0</v>
      </c>
      <c r="K62" s="49">
        <f t="shared" si="22"/>
        <v>0</v>
      </c>
      <c r="L62" s="49">
        <f t="shared" si="22"/>
        <v>0</v>
      </c>
      <c r="M62" s="49">
        <f t="shared" si="22"/>
        <v>0</v>
      </c>
      <c r="N62" s="49">
        <f t="shared" si="22"/>
        <v>0</v>
      </c>
      <c r="O62" s="49">
        <f t="shared" si="22"/>
        <v>0</v>
      </c>
      <c r="P62" s="49">
        <f t="shared" si="22"/>
        <v>0</v>
      </c>
      <c r="Q62" s="49">
        <f t="shared" si="22"/>
        <v>0</v>
      </c>
      <c r="R62" s="49">
        <f t="shared" si="22"/>
        <v>0</v>
      </c>
      <c r="S62" s="49">
        <f t="shared" si="22"/>
        <v>0</v>
      </c>
      <c r="T62" s="49">
        <f t="shared" si="22"/>
        <v>0</v>
      </c>
      <c r="U62" s="49">
        <f t="shared" si="22"/>
        <v>0</v>
      </c>
      <c r="V62" s="49">
        <f t="shared" si="22"/>
        <v>0</v>
      </c>
      <c r="W62" s="49">
        <f t="shared" si="22"/>
        <v>0</v>
      </c>
      <c r="X62" s="49">
        <f t="shared" si="22"/>
        <v>0</v>
      </c>
      <c r="Y62" s="49">
        <f t="shared" si="22"/>
        <v>0</v>
      </c>
      <c r="Z62" s="49">
        <f t="shared" si="22"/>
        <v>0</v>
      </c>
    </row>
    <row r="63" spans="1:35" hidden="1" x14ac:dyDescent="0.3">
      <c r="E63" s="2">
        <v>3</v>
      </c>
      <c r="F63" s="2" t="s">
        <v>16</v>
      </c>
      <c r="G63" s="49">
        <f>$G$11</f>
        <v>0</v>
      </c>
      <c r="H63" s="49">
        <f t="shared" ref="H63:Z63" si="23">$G$11</f>
        <v>0</v>
      </c>
      <c r="I63" s="49">
        <f t="shared" si="23"/>
        <v>0</v>
      </c>
      <c r="J63" s="49">
        <f t="shared" si="23"/>
        <v>0</v>
      </c>
      <c r="K63" s="49">
        <f t="shared" si="23"/>
        <v>0</v>
      </c>
      <c r="L63" s="49">
        <f t="shared" si="23"/>
        <v>0</v>
      </c>
      <c r="M63" s="49">
        <f t="shared" si="23"/>
        <v>0</v>
      </c>
      <c r="N63" s="49">
        <f t="shared" si="23"/>
        <v>0</v>
      </c>
      <c r="O63" s="49">
        <f t="shared" si="23"/>
        <v>0</v>
      </c>
      <c r="P63" s="49">
        <f t="shared" si="23"/>
        <v>0</v>
      </c>
      <c r="Q63" s="49">
        <f t="shared" si="23"/>
        <v>0</v>
      </c>
      <c r="R63" s="49">
        <f t="shared" si="23"/>
        <v>0</v>
      </c>
      <c r="S63" s="49">
        <f t="shared" si="23"/>
        <v>0</v>
      </c>
      <c r="T63" s="49">
        <f t="shared" si="23"/>
        <v>0</v>
      </c>
      <c r="U63" s="49">
        <f t="shared" si="23"/>
        <v>0</v>
      </c>
      <c r="V63" s="49">
        <f t="shared" si="23"/>
        <v>0</v>
      </c>
      <c r="W63" s="49">
        <f t="shared" si="23"/>
        <v>0</v>
      </c>
      <c r="X63" s="49">
        <f t="shared" si="23"/>
        <v>0</v>
      </c>
      <c r="Y63" s="49">
        <f t="shared" si="23"/>
        <v>0</v>
      </c>
      <c r="Z63" s="49">
        <f t="shared" si="23"/>
        <v>0</v>
      </c>
    </row>
    <row r="64" spans="1:35" hidden="1" x14ac:dyDescent="0.3">
      <c r="E64" s="2">
        <v>4</v>
      </c>
      <c r="F64" s="2" t="s">
        <v>17</v>
      </c>
      <c r="G64" s="49">
        <f>$G$12</f>
        <v>0</v>
      </c>
      <c r="H64" s="49">
        <f t="shared" ref="H64:Z64" si="24">$G$12</f>
        <v>0</v>
      </c>
      <c r="I64" s="49">
        <f t="shared" si="24"/>
        <v>0</v>
      </c>
      <c r="J64" s="49">
        <f t="shared" si="24"/>
        <v>0</v>
      </c>
      <c r="K64" s="49">
        <f t="shared" si="24"/>
        <v>0</v>
      </c>
      <c r="L64" s="49">
        <f t="shared" si="24"/>
        <v>0</v>
      </c>
      <c r="M64" s="49">
        <f t="shared" si="24"/>
        <v>0</v>
      </c>
      <c r="N64" s="49">
        <f t="shared" si="24"/>
        <v>0</v>
      </c>
      <c r="O64" s="49">
        <f t="shared" si="24"/>
        <v>0</v>
      </c>
      <c r="P64" s="49">
        <f t="shared" si="24"/>
        <v>0</v>
      </c>
      <c r="Q64" s="49">
        <f t="shared" si="24"/>
        <v>0</v>
      </c>
      <c r="R64" s="49">
        <f t="shared" si="24"/>
        <v>0</v>
      </c>
      <c r="S64" s="49">
        <f t="shared" si="24"/>
        <v>0</v>
      </c>
      <c r="T64" s="49">
        <f t="shared" si="24"/>
        <v>0</v>
      </c>
      <c r="U64" s="49">
        <f t="shared" si="24"/>
        <v>0</v>
      </c>
      <c r="V64" s="49">
        <f t="shared" si="24"/>
        <v>0</v>
      </c>
      <c r="W64" s="49">
        <f t="shared" si="24"/>
        <v>0</v>
      </c>
      <c r="X64" s="49">
        <f t="shared" si="24"/>
        <v>0</v>
      </c>
      <c r="Y64" s="49">
        <f t="shared" si="24"/>
        <v>0</v>
      </c>
      <c r="Z64" s="49">
        <f t="shared" si="24"/>
        <v>0</v>
      </c>
    </row>
    <row r="65" spans="5:27" hidden="1" x14ac:dyDescent="0.3">
      <c r="E65" s="2">
        <v>5</v>
      </c>
      <c r="F65" s="2" t="s">
        <v>18</v>
      </c>
      <c r="G65" s="49">
        <f>$G$13</f>
        <v>0</v>
      </c>
      <c r="H65" s="49">
        <f t="shared" ref="H65:Z65" si="25">$G$13</f>
        <v>0</v>
      </c>
      <c r="I65" s="49">
        <f t="shared" si="25"/>
        <v>0</v>
      </c>
      <c r="J65" s="49">
        <f t="shared" si="25"/>
        <v>0</v>
      </c>
      <c r="K65" s="49">
        <f t="shared" si="25"/>
        <v>0</v>
      </c>
      <c r="L65" s="49">
        <f t="shared" si="25"/>
        <v>0</v>
      </c>
      <c r="M65" s="49">
        <f t="shared" si="25"/>
        <v>0</v>
      </c>
      <c r="N65" s="49">
        <f t="shared" si="25"/>
        <v>0</v>
      </c>
      <c r="O65" s="49">
        <f t="shared" si="25"/>
        <v>0</v>
      </c>
      <c r="P65" s="49">
        <f t="shared" si="25"/>
        <v>0</v>
      </c>
      <c r="Q65" s="49">
        <f t="shared" si="25"/>
        <v>0</v>
      </c>
      <c r="R65" s="49">
        <f t="shared" si="25"/>
        <v>0</v>
      </c>
      <c r="S65" s="49">
        <f t="shared" si="25"/>
        <v>0</v>
      </c>
      <c r="T65" s="49">
        <f t="shared" si="25"/>
        <v>0</v>
      </c>
      <c r="U65" s="49">
        <f t="shared" si="25"/>
        <v>0</v>
      </c>
      <c r="V65" s="49">
        <f t="shared" si="25"/>
        <v>0</v>
      </c>
      <c r="W65" s="49">
        <f t="shared" si="25"/>
        <v>0</v>
      </c>
      <c r="X65" s="49">
        <f t="shared" si="25"/>
        <v>0</v>
      </c>
      <c r="Y65" s="49">
        <f t="shared" si="25"/>
        <v>0</v>
      </c>
      <c r="Z65" s="49">
        <f t="shared" si="25"/>
        <v>0</v>
      </c>
    </row>
    <row r="66" spans="5:27" hidden="1" x14ac:dyDescent="0.3">
      <c r="E66" s="2">
        <v>6</v>
      </c>
      <c r="F66" s="2" t="s">
        <v>57</v>
      </c>
      <c r="G66" s="49">
        <f>$G$14</f>
        <v>0</v>
      </c>
      <c r="H66" s="49">
        <f t="shared" ref="H66:Z66" si="26">$G$14</f>
        <v>0</v>
      </c>
      <c r="I66" s="49">
        <f t="shared" si="26"/>
        <v>0</v>
      </c>
      <c r="J66" s="49">
        <f t="shared" si="26"/>
        <v>0</v>
      </c>
      <c r="K66" s="49">
        <f t="shared" si="26"/>
        <v>0</v>
      </c>
      <c r="L66" s="49">
        <f t="shared" si="26"/>
        <v>0</v>
      </c>
      <c r="M66" s="49">
        <f t="shared" si="26"/>
        <v>0</v>
      </c>
      <c r="N66" s="49">
        <f t="shared" si="26"/>
        <v>0</v>
      </c>
      <c r="O66" s="49">
        <f t="shared" si="26"/>
        <v>0</v>
      </c>
      <c r="P66" s="49">
        <f t="shared" si="26"/>
        <v>0</v>
      </c>
      <c r="Q66" s="49">
        <f t="shared" si="26"/>
        <v>0</v>
      </c>
      <c r="R66" s="49">
        <f t="shared" si="26"/>
        <v>0</v>
      </c>
      <c r="S66" s="49">
        <f t="shared" si="26"/>
        <v>0</v>
      </c>
      <c r="T66" s="49">
        <f t="shared" si="26"/>
        <v>0</v>
      </c>
      <c r="U66" s="49">
        <f t="shared" si="26"/>
        <v>0</v>
      </c>
      <c r="V66" s="49">
        <f t="shared" si="26"/>
        <v>0</v>
      </c>
      <c r="W66" s="49">
        <f t="shared" si="26"/>
        <v>0</v>
      </c>
      <c r="X66" s="49">
        <f t="shared" si="26"/>
        <v>0</v>
      </c>
      <c r="Y66" s="49">
        <f t="shared" si="26"/>
        <v>0</v>
      </c>
      <c r="Z66" s="49">
        <f t="shared" si="26"/>
        <v>0</v>
      </c>
    </row>
    <row r="67" spans="5:27" hidden="1" x14ac:dyDescent="0.3">
      <c r="E67" s="2">
        <v>7</v>
      </c>
      <c r="F67" s="2" t="s">
        <v>66</v>
      </c>
      <c r="G67" s="49">
        <f>$G$15</f>
        <v>0</v>
      </c>
      <c r="H67" s="49">
        <f t="shared" ref="H67:Z67" si="27">$G$15</f>
        <v>0</v>
      </c>
      <c r="I67" s="49">
        <f t="shared" si="27"/>
        <v>0</v>
      </c>
      <c r="J67" s="49">
        <f t="shared" si="27"/>
        <v>0</v>
      </c>
      <c r="K67" s="49">
        <f t="shared" si="27"/>
        <v>0</v>
      </c>
      <c r="L67" s="49">
        <f t="shared" si="27"/>
        <v>0</v>
      </c>
      <c r="M67" s="49">
        <f t="shared" si="27"/>
        <v>0</v>
      </c>
      <c r="N67" s="49">
        <f t="shared" si="27"/>
        <v>0</v>
      </c>
      <c r="O67" s="49">
        <f t="shared" si="27"/>
        <v>0</v>
      </c>
      <c r="P67" s="49">
        <f t="shared" si="27"/>
        <v>0</v>
      </c>
      <c r="Q67" s="49">
        <f t="shared" si="27"/>
        <v>0</v>
      </c>
      <c r="R67" s="49">
        <f t="shared" si="27"/>
        <v>0</v>
      </c>
      <c r="S67" s="49">
        <f t="shared" si="27"/>
        <v>0</v>
      </c>
      <c r="T67" s="49">
        <f t="shared" si="27"/>
        <v>0</v>
      </c>
      <c r="U67" s="49">
        <f t="shared" si="27"/>
        <v>0</v>
      </c>
      <c r="V67" s="49">
        <f t="shared" si="27"/>
        <v>0</v>
      </c>
      <c r="W67" s="49">
        <f t="shared" si="27"/>
        <v>0</v>
      </c>
      <c r="X67" s="49">
        <f t="shared" si="27"/>
        <v>0</v>
      </c>
      <c r="Y67" s="49">
        <f t="shared" si="27"/>
        <v>0</v>
      </c>
      <c r="Z67" s="49">
        <f t="shared" si="27"/>
        <v>0</v>
      </c>
    </row>
    <row r="68" spans="5:27" hidden="1" x14ac:dyDescent="0.3">
      <c r="F68" s="2" t="s">
        <v>27</v>
      </c>
      <c r="G68" s="29">
        <f>SUM(G61:G67)</f>
        <v>0</v>
      </c>
      <c r="H68" s="29">
        <f t="shared" ref="H68:Z68" si="28">SUM(H61:H67)</f>
        <v>0</v>
      </c>
      <c r="I68" s="29">
        <f t="shared" si="28"/>
        <v>0</v>
      </c>
      <c r="J68" s="29">
        <f t="shared" si="28"/>
        <v>0</v>
      </c>
      <c r="K68" s="29">
        <f t="shared" si="28"/>
        <v>0</v>
      </c>
      <c r="L68" s="29">
        <f t="shared" si="28"/>
        <v>0</v>
      </c>
      <c r="M68" s="29">
        <f t="shared" si="28"/>
        <v>0</v>
      </c>
      <c r="N68" s="29">
        <f t="shared" si="28"/>
        <v>0</v>
      </c>
      <c r="O68" s="29">
        <f t="shared" si="28"/>
        <v>0</v>
      </c>
      <c r="P68" s="29">
        <f t="shared" si="28"/>
        <v>0</v>
      </c>
      <c r="Q68" s="29">
        <f t="shared" si="28"/>
        <v>0</v>
      </c>
      <c r="R68" s="29">
        <f t="shared" si="28"/>
        <v>0</v>
      </c>
      <c r="S68" s="29">
        <f t="shared" si="28"/>
        <v>0</v>
      </c>
      <c r="T68" s="29">
        <f t="shared" si="28"/>
        <v>0</v>
      </c>
      <c r="U68" s="29">
        <f t="shared" si="28"/>
        <v>0</v>
      </c>
      <c r="V68" s="29">
        <f t="shared" si="28"/>
        <v>0</v>
      </c>
      <c r="W68" s="29">
        <f t="shared" si="28"/>
        <v>0</v>
      </c>
      <c r="X68" s="29">
        <f t="shared" si="28"/>
        <v>0</v>
      </c>
      <c r="Y68" s="29">
        <f t="shared" si="28"/>
        <v>0</v>
      </c>
      <c r="Z68" s="29">
        <f t="shared" si="28"/>
        <v>0</v>
      </c>
      <c r="AA68" s="2" t="s">
        <v>68</v>
      </c>
    </row>
    <row r="69" spans="5:27" hidden="1" x14ac:dyDescent="0.3">
      <c r="F69" s="2" t="s">
        <v>67</v>
      </c>
      <c r="G69" s="29">
        <f>IF(AND(G61=G$60,G62=G$60,G63=G$60,G64=G$60,G65=G$60,G66=G$60,G67=G$60,G68=(7*G$60)),G60,0)</f>
        <v>0</v>
      </c>
      <c r="H69" s="29">
        <f t="shared" ref="H69" si="29">IF(AND(H61=H$60,H62=H$60,H63=H$60,H64=H$60,H65=H$60,H66=H$60,H67=H$60,H68=(7*H$60)),H60,0)</f>
        <v>0</v>
      </c>
      <c r="I69" s="29">
        <f t="shared" ref="I69" si="30">IF(AND(I61=I$60,I62=I$60,I63=I$60,I64=I$60,I65=I$60,I66=I$60,I67=I$60,I68=(7*I$60)),I60,0)</f>
        <v>0</v>
      </c>
      <c r="J69" s="29">
        <f t="shared" ref="J69" si="31">IF(AND(J61=J$60,J62=J$60,J63=J$60,J64=J$60,J65=J$60,J66=J$60,J67=J$60,J68=(7*J$60)),J60,0)</f>
        <v>0</v>
      </c>
      <c r="K69" s="29">
        <f t="shared" ref="K69" si="32">IF(AND(K61=K$60,K62=K$60,K63=K$60,K64=K$60,K65=K$60,K66=K$60,K67=K$60,K68=(7*K$60)),K60,0)</f>
        <v>0</v>
      </c>
      <c r="L69" s="29">
        <f t="shared" ref="L69" si="33">IF(AND(L61=L$60,L62=L$60,L63=L$60,L64=L$60,L65=L$60,L66=L$60,L67=L$60,L68=(7*L$60)),L60,0)</f>
        <v>0</v>
      </c>
      <c r="M69" s="29">
        <f t="shared" ref="M69" si="34">IF(AND(M61=M$60,M62=M$60,M63=M$60,M64=M$60,M65=M$60,M66=M$60,M67=M$60,M68=(7*M$60)),M60,0)</f>
        <v>0</v>
      </c>
      <c r="N69" s="29">
        <f t="shared" ref="N69" si="35">IF(AND(N61=N$60,N62=N$60,N63=N$60,N64=N$60,N65=N$60,N66=N$60,N67=N$60,N68=(7*N$60)),N60,0)</f>
        <v>0</v>
      </c>
      <c r="O69" s="29">
        <f t="shared" ref="O69" si="36">IF(AND(O61=O$60,O62=O$60,O63=O$60,O64=O$60,O65=O$60,O66=O$60,O67=O$60,O68=(7*O$60)),O60,0)</f>
        <v>0</v>
      </c>
      <c r="P69" s="29">
        <f t="shared" ref="P69" si="37">IF(AND(P61=P$60,P62=P$60,P63=P$60,P64=P$60,P65=P$60,P66=P$60,P67=P$60,P68=(7*P$60)),P60,0)</f>
        <v>0</v>
      </c>
      <c r="Q69" s="29">
        <f t="shared" ref="Q69" si="38">IF(AND(Q61=Q$60,Q62=Q$60,Q63=Q$60,Q64=Q$60,Q65=Q$60,Q66=Q$60,Q67=Q$60,Q68=(7*Q$60)),Q60,0)</f>
        <v>0</v>
      </c>
      <c r="R69" s="29">
        <f t="shared" ref="R69" si="39">IF(AND(R61=R$60,R62=R$60,R63=R$60,R64=R$60,R65=R$60,R66=R$60,R67=R$60,R68=(7*R$60)),R60,0)</f>
        <v>0</v>
      </c>
      <c r="S69" s="29">
        <f t="shared" ref="S69" si="40">IF(AND(S61=S$60,S62=S$60,S63=S$60,S64=S$60,S65=S$60,S66=S$60,S67=S$60,S68=(7*S$60)),S60,0)</f>
        <v>0</v>
      </c>
      <c r="T69" s="29">
        <f t="shared" ref="T69" si="41">IF(AND(T61=T$60,T62=T$60,T63=T$60,T64=T$60,T65=T$60,T66=T$60,T67=T$60,T68=(7*T$60)),T60,0)</f>
        <v>0</v>
      </c>
      <c r="U69" s="29">
        <f t="shared" ref="U69" si="42">IF(AND(U61=U$60,U62=U$60,U63=U$60,U64=U$60,U65=U$60,U66=U$60,U67=U$60,U68=(7*U$60)),U60,0)</f>
        <v>0</v>
      </c>
      <c r="V69" s="29">
        <f t="shared" ref="V69" si="43">IF(AND(V61=V$60,V62=V$60,V63=V$60,V64=V$60,V65=V$60,V66=V$60,V67=V$60,V68=(7*V$60)),V60,0)</f>
        <v>0</v>
      </c>
      <c r="W69" s="29">
        <f t="shared" ref="W69" si="44">IF(AND(W61=W$60,W62=W$60,W63=W$60,W64=W$60,W65=W$60,W66=W$60,W67=W$60,W68=(7*W$60)),W60,0)</f>
        <v>0</v>
      </c>
      <c r="X69" s="29">
        <f t="shared" ref="X69" si="45">IF(AND(X61=X$60,X62=X$60,X63=X$60,X64=X$60,X65=X$60,X66=X$60,X67=X$60,X68=(7*X$60)),X60,0)</f>
        <v>0</v>
      </c>
      <c r="Y69" s="29">
        <f t="shared" ref="Y69" si="46">IF(AND(Y61=Y$60,Y62=Y$60,Y63=Y$60,Y64=Y$60,Y65=Y$60,Y66=Y$60,Y67=Y$60,Y68=(7*Y$60)),Y60,0)</f>
        <v>0</v>
      </c>
      <c r="Z69" s="29">
        <f t="shared" ref="Z69" si="47">IF(AND(Z61=Z$60,Z62=Z$60,Z63=Z$60,Z64=Z$60,Z65=Z$60,Z66=Z$60,Z67=Z$60,Z68=(7*Z$60)),Z60,0)</f>
        <v>0</v>
      </c>
      <c r="AA69" s="29">
        <f>SUM(G69:Z69)</f>
        <v>0</v>
      </c>
    </row>
    <row r="70" spans="5:27" hidden="1" x14ac:dyDescent="0.3">
      <c r="Z70" s="2" t="s">
        <v>69</v>
      </c>
      <c r="AA70" s="2">
        <f>AA69*1295</f>
        <v>0</v>
      </c>
    </row>
  </sheetData>
  <sheetProtection algorithmName="SHA-512" hashValue="Uwbl/nsuXYOrZgYpN7KmhAlg/6GUlq6AoygOf3lb6KEYvuF9w0fhKAZeTi0CsTFEhwvmqbEWOIzKajubobsoyQ==" saltValue="JLU1Qg0FNqyqertZVHK+TQ==" spinCount="100000" sheet="1" objects="1" scenarios="1"/>
  <mergeCells count="12">
    <mergeCell ref="J38:K38"/>
    <mergeCell ref="L38:M38"/>
    <mergeCell ref="C28:F28"/>
    <mergeCell ref="J9:K9"/>
    <mergeCell ref="J11:K11"/>
    <mergeCell ref="J12:K12"/>
    <mergeCell ref="J13:K13"/>
    <mergeCell ref="J18:K18"/>
    <mergeCell ref="J19:K19"/>
    <mergeCell ref="J14:K14"/>
    <mergeCell ref="J10:K10"/>
    <mergeCell ref="J15:K15"/>
  </mergeCells>
  <conditionalFormatting sqref="G19">
    <cfRule type="containsText" dxfId="22" priority="35" operator="containsText" text="Uitgesloten">
      <formula>NOT(ISERROR(SEARCH("Uitgesloten",G19)))</formula>
    </cfRule>
    <cfRule type="containsText" dxfId="21" priority="36" operator="containsText" text="Inbegrepen">
      <formula>NOT(ISERROR(SEARCH("Inbegrepen",G19)))</formula>
    </cfRule>
  </conditionalFormatting>
  <conditionalFormatting sqref="G5">
    <cfRule type="expression" dxfId="20" priority="15">
      <formula>$G$5="volledig pakket"</formula>
    </cfRule>
    <cfRule type="notContainsBlanks" dxfId="19" priority="33">
      <formula>LEN(TRIM(G5))&gt;0</formula>
    </cfRule>
  </conditionalFormatting>
  <conditionalFormatting sqref="I5">
    <cfRule type="expression" dxfId="18" priority="22">
      <formula>$G$5="volledig pakket"</formula>
    </cfRule>
    <cfRule type="notContainsBlanks" dxfId="17" priority="32">
      <formula>LEN(TRIM(I5))&gt;0</formula>
    </cfRule>
  </conditionalFormatting>
  <conditionalFormatting sqref="J5">
    <cfRule type="expression" dxfId="16" priority="20">
      <formula>$G$5="volledig pakket"</formula>
    </cfRule>
    <cfRule type="notContainsBlanks" dxfId="15" priority="21">
      <formula>LEN(TRIM(J5))&gt;0</formula>
    </cfRule>
  </conditionalFormatting>
  <conditionalFormatting sqref="K5:L5">
    <cfRule type="notContainsBlanks" dxfId="14" priority="18">
      <formula>LEN(TRIM(K5))&gt;0</formula>
    </cfRule>
    <cfRule type="expression" dxfId="13" priority="19">
      <formula>$G$5="volledig pakket"</formula>
    </cfRule>
  </conditionalFormatting>
  <conditionalFormatting sqref="M5">
    <cfRule type="expression" dxfId="12" priority="16">
      <formula>$G$5="volledig pakket"</formula>
    </cfRule>
    <cfRule type="notContainsBlanks" dxfId="11" priority="17">
      <formula>LEN(TRIM(M5))&gt;0</formula>
    </cfRule>
  </conditionalFormatting>
  <conditionalFormatting sqref="B9:B10">
    <cfRule type="expression" dxfId="10" priority="14">
      <formula>G9&gt;0</formula>
    </cfRule>
  </conditionalFormatting>
  <conditionalFormatting sqref="B11:B15">
    <cfRule type="expression" dxfId="9" priority="13">
      <formula>G11&gt;0</formula>
    </cfRule>
  </conditionalFormatting>
  <conditionalFormatting sqref="L9:L15">
    <cfRule type="expression" dxfId="8" priority="12">
      <formula>G9&lt;L9</formula>
    </cfRule>
  </conditionalFormatting>
  <conditionalFormatting sqref="F18">
    <cfRule type="containsText" dxfId="7" priority="8" operator="containsText" text="Uitgesloten">
      <formula>NOT(ISERROR(SEARCH("Uitgesloten",F18)))</formula>
    </cfRule>
    <cfRule type="containsText" dxfId="6" priority="9" operator="containsText" text="Inbegrepen">
      <formula>NOT(ISERROR(SEARCH("Inbegrepen",F18)))</formula>
    </cfRule>
  </conditionalFormatting>
  <conditionalFormatting sqref="H5">
    <cfRule type="expression" dxfId="5" priority="6">
      <formula>$G$5="volledig pakket"</formula>
    </cfRule>
    <cfRule type="notContainsBlanks" dxfId="4" priority="7">
      <formula>LEN(TRIM(H5))&gt;0</formula>
    </cfRule>
  </conditionalFormatting>
  <conditionalFormatting sqref="C28:F28">
    <cfRule type="expression" dxfId="3" priority="5">
      <formula>$G$28&gt;0</formula>
    </cfRule>
  </conditionalFormatting>
  <conditionalFormatting sqref="G18">
    <cfRule type="expression" dxfId="2" priority="4">
      <formula>$F$18="inbegrepen"</formula>
    </cfRule>
  </conditionalFormatting>
  <conditionalFormatting sqref="I21">
    <cfRule type="expression" dxfId="1" priority="3">
      <formula>$AA$69&gt;0</formula>
    </cfRule>
  </conditionalFormatting>
  <conditionalFormatting sqref="I22:I25">
    <cfRule type="expression" dxfId="0" priority="1">
      <formula>$AA$69&gt;0</formula>
    </cfRule>
  </conditionalFormatting>
  <dataValidations count="3">
    <dataValidation type="list" allowBlank="1" showInputMessage="1" showErrorMessage="1" sqref="G21:G25" xr:uid="{00000000-0002-0000-0000-000000000000}">
      <formula1>"Ja,Nee"</formula1>
    </dataValidation>
    <dataValidation type="list" allowBlank="1" showInputMessage="1" showErrorMessage="1" prompt="Het Smart Financial Network is zonder kosten inbegrepen bij de keuze voor een volledig pakket" sqref="G18" xr:uid="{00000000-0002-0000-0000-000002000000}">
      <formula1>"Ja,Nee"</formula1>
    </dataValidation>
    <dataValidation type="list" allowBlank="1" showInputMessage="1" showErrorMessage="1" prompt="Neem bij meer dan 20 licenties contact op ivm speciale prijsafspraak" sqref="G9:G15" xr:uid="{00000000-0002-0000-0000-000001000000}">
      <formula1>$O$32:$O$52</formula1>
    </dataValidation>
  </dataValidations>
  <hyperlinks>
    <hyperlink ref="J9" r:id="rId1" tooltip="Ga naar website" xr:uid="{00000000-0004-0000-0000-000000000000}"/>
    <hyperlink ref="J11:J13" r:id="rId2" tooltip="Ga naar website" display="Private Wealth Navigator" xr:uid="{00000000-0004-0000-0000-000001000000}"/>
    <hyperlink ref="J11" r:id="rId3" tooltip="Ga naar website" xr:uid="{00000000-0004-0000-0000-000002000000}"/>
    <hyperlink ref="J12" r:id="rId4" tooltip="Ga naar website" xr:uid="{00000000-0004-0000-0000-000003000000}"/>
    <hyperlink ref="J13" r:id="rId5" tooltip="Ga naar website" xr:uid="{00000000-0004-0000-0000-000004000000}"/>
    <hyperlink ref="J19" r:id="rId6" tooltip="Ga naar website" xr:uid="{00000000-0004-0000-0000-000005000000}"/>
    <hyperlink ref="J33" r:id="rId7" tooltip="Ga naar website" xr:uid="{00000000-0004-0000-0000-000006000000}"/>
    <hyperlink ref="J18" r:id="rId8" tooltip="Ga naar website" display="PrivateWealthNetwork" xr:uid="{00000000-0004-0000-0000-000007000000}"/>
    <hyperlink ref="J18:K18" r:id="rId9" tooltip="Ga naar website" display="Smart Financial Network" xr:uid="{AF37456D-1ADB-498E-9E70-AC2B1E728AD8}"/>
    <hyperlink ref="J14" r:id="rId10" tooltip="Ga naar website" display="Private Pension Planner" xr:uid="{2FA3A64D-BBA1-4C07-A597-0EEA5EEA85D1}"/>
    <hyperlink ref="J13:K13" r:id="rId11" tooltip="Ga naar website" display="Private Pension Planner" xr:uid="{1848A31B-D999-4B27-8755-5B8FFA30631E}"/>
    <hyperlink ref="J10" r:id="rId12" tooltip="Ga naar website" display="Private Wealth Navigator" xr:uid="{C6114A6D-63EF-4412-AA29-8397C932DC8B}"/>
    <hyperlink ref="J15" r:id="rId13" tooltip="Ga naar website" display="Private Pension Planner" xr:uid="{EE997E30-5CDA-4412-8371-54371F651406}"/>
    <hyperlink ref="J15:K15" r:id="rId14" tooltip="Ga naar website" display="Rekentools los" xr:uid="{17985BDA-8E99-4687-9C0B-09C8FDB1C2BD}"/>
    <hyperlink ref="J14:K14" r:id="rId15" tooltip="Ga naar website" display="Private Investment Planner" xr:uid="{C1AB48C8-52D2-4870-B66F-5D65ED61749E}"/>
  </hyperlinks>
  <pageMargins left="0.70866141732283472" right="0.70866141732283472" top="0.74803149606299213" bottom="0.74803149606299213" header="0.31496062992125984" footer="0.31496062992125984"/>
  <pageSetup scale="85" orientation="landscape" r:id="rId16"/>
  <headerFooter>
    <oddFooter>&amp;LAan deze berekening kunnen geen rechten worden ontleend&amp;RDeze berekening is geprint op &amp;D om &amp;T</oddFooter>
  </headerFooter>
  <drawing r:id="rId1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Berekening</vt:lpstr>
      <vt:lpstr>Berekening!Afdrukbereik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PrivateWealthSupport</dc:creator>
  <cp:lastModifiedBy>T.M. Rietveld</cp:lastModifiedBy>
  <cp:lastPrinted>2022-12-06T13:19:52Z</cp:lastPrinted>
  <dcterms:created xsi:type="dcterms:W3CDTF">2018-12-13T15:41:16Z</dcterms:created>
  <dcterms:modified xsi:type="dcterms:W3CDTF">2023-01-04T11:08:34Z</dcterms:modified>
</cp:coreProperties>
</file>