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M. Rietveld\Desktop\"/>
    </mc:Choice>
  </mc:AlternateContent>
  <xr:revisionPtr revIDLastSave="0" documentId="13_ncr:1_{110C3FD7-5A78-4334-A2AC-4DD9D5ABA200}" xr6:coauthVersionLast="45" xr6:coauthVersionMax="45" xr10:uidLastSave="{00000000-0000-0000-0000-000000000000}"/>
  <workbookProtection workbookPassword="F5AB" lockStructure="1"/>
  <bookViews>
    <workbookView xWindow="-108" yWindow="-108" windowWidth="23256" windowHeight="12576" xr2:uid="{00000000-000D-0000-FFFF-FFFF00000000}"/>
  </bookViews>
  <sheets>
    <sheet name="Berekening" sheetId="1" r:id="rId1"/>
  </sheets>
  <definedNames>
    <definedName name="_xlnm.Print_Area" localSheetId="0">Berekening!$B$2:$M$32</definedName>
  </definedNames>
  <calcPr calcId="191029" iterate="1" iterateCount="500" iterateDelta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G18" i="1" l="1"/>
  <c r="L10" i="1" l="1"/>
  <c r="L11" i="1"/>
  <c r="L12" i="1"/>
  <c r="L13" i="1"/>
  <c r="L14" i="1"/>
  <c r="L9" i="1"/>
  <c r="E45" i="1" l="1"/>
  <c r="E51" i="1" s="1"/>
  <c r="E39" i="1"/>
  <c r="E40" i="1"/>
  <c r="E41" i="1"/>
  <c r="E42" i="1"/>
  <c r="E43" i="1"/>
  <c r="E38" i="1"/>
  <c r="B39" i="1"/>
  <c r="B40" i="1"/>
  <c r="B41" i="1"/>
  <c r="B42" i="1"/>
  <c r="B43" i="1"/>
  <c r="B38" i="1"/>
  <c r="G27" i="1" l="1"/>
  <c r="S31" i="1"/>
  <c r="T31" i="1" s="1"/>
  <c r="H5" i="1" l="1"/>
  <c r="I5" i="1" s="1"/>
  <c r="S33" i="1" l="1"/>
  <c r="S32" i="1"/>
  <c r="K47" i="1"/>
  <c r="K48" i="1"/>
  <c r="K49" i="1"/>
  <c r="K50" i="1"/>
  <c r="K51" i="1"/>
  <c r="M39" i="1"/>
  <c r="K39" i="1"/>
  <c r="R32" i="1"/>
  <c r="R33" i="1" s="1"/>
  <c r="S34" i="1" s="1"/>
  <c r="R34" i="1" l="1"/>
  <c r="S35" i="1" s="1"/>
  <c r="I24" i="1"/>
  <c r="I23" i="1"/>
  <c r="I22" i="1"/>
  <c r="I20" i="1"/>
  <c r="R35" i="1" l="1"/>
  <c r="S36" i="1" s="1"/>
  <c r="R36" i="1" l="1"/>
  <c r="S37" i="1" s="1"/>
  <c r="R37" i="1" l="1"/>
  <c r="S38" i="1" s="1"/>
  <c r="L5" i="1"/>
  <c r="R38" i="1" l="1"/>
  <c r="S39" i="1" s="1"/>
  <c r="K5" i="1"/>
  <c r="M5" i="1"/>
  <c r="J5" i="1"/>
  <c r="R39" i="1" l="1"/>
  <c r="S40" i="1" s="1"/>
  <c r="K46" i="1"/>
  <c r="R40" i="1" l="1"/>
  <c r="F17" i="1"/>
  <c r="H17" i="1" s="1"/>
  <c r="S41" i="1" l="1"/>
  <c r="H10" i="1"/>
  <c r="I10" i="1" s="1"/>
  <c r="R41" i="1"/>
  <c r="S42" i="1" s="1"/>
  <c r="H18" i="1"/>
  <c r="K52" i="1"/>
  <c r="K53" i="1" s="1"/>
  <c r="AE31" i="1"/>
  <c r="AF31" i="1" s="1"/>
  <c r="AD32" i="1"/>
  <c r="AD33" i="1" s="1"/>
  <c r="AB31" i="1"/>
  <c r="AC31" i="1" s="1"/>
  <c r="AA32" i="1"/>
  <c r="Y31" i="1"/>
  <c r="Z31" i="1" s="1"/>
  <c r="X32" i="1"/>
  <c r="X33" i="1" s="1"/>
  <c r="V31" i="1"/>
  <c r="W31" i="1" s="1"/>
  <c r="R42" i="1" l="1"/>
  <c r="S43" i="1" s="1"/>
  <c r="AB32" i="1"/>
  <c r="AE33" i="1"/>
  <c r="Y34" i="1"/>
  <c r="AB33" i="1"/>
  <c r="AE32" i="1"/>
  <c r="V32" i="1"/>
  <c r="Y32" i="1"/>
  <c r="Y33" i="1"/>
  <c r="AE34" i="1"/>
  <c r="AD34" i="1"/>
  <c r="AE35" i="1" s="1"/>
  <c r="AA33" i="1"/>
  <c r="AB34" i="1" s="1"/>
  <c r="X34" i="1"/>
  <c r="Y35" i="1" s="1"/>
  <c r="U32" i="1"/>
  <c r="U33" i="1" s="1"/>
  <c r="O32" i="1"/>
  <c r="O33" i="1" s="1"/>
  <c r="O34" i="1" s="1"/>
  <c r="O35" i="1" s="1"/>
  <c r="O36" i="1" s="1"/>
  <c r="O37" i="1" s="1"/>
  <c r="O38" i="1" s="1"/>
  <c r="O39" i="1" s="1"/>
  <c r="O40" i="1" s="1"/>
  <c r="M43" i="1"/>
  <c r="M42" i="1"/>
  <c r="M41" i="1"/>
  <c r="M40" i="1"/>
  <c r="M38" i="1"/>
  <c r="R43" i="1" l="1"/>
  <c r="S44" i="1" s="1"/>
  <c r="O41" i="1"/>
  <c r="O42" i="1" s="1"/>
  <c r="O43" i="1" s="1"/>
  <c r="O44" i="1" s="1"/>
  <c r="O45" i="1" s="1"/>
  <c r="O46" i="1" s="1"/>
  <c r="O47" i="1" s="1"/>
  <c r="O48" i="1" s="1"/>
  <c r="O49" i="1" s="1"/>
  <c r="O50" i="1" s="1"/>
  <c r="V34" i="1"/>
  <c r="V33" i="1"/>
  <c r="AD35" i="1"/>
  <c r="AE36" i="1" s="1"/>
  <c r="AA34" i="1"/>
  <c r="AB35" i="1" s="1"/>
  <c r="X35" i="1"/>
  <c r="Y36" i="1" s="1"/>
  <c r="U34" i="1"/>
  <c r="V35" i="1" s="1"/>
  <c r="K40" i="1"/>
  <c r="K41" i="1"/>
  <c r="K42" i="1"/>
  <c r="K43" i="1"/>
  <c r="K38" i="1"/>
  <c r="I21" i="1"/>
  <c r="R44" i="1" l="1"/>
  <c r="S45" i="1" s="1"/>
  <c r="G25" i="1"/>
  <c r="P35" i="1"/>
  <c r="P37" i="1"/>
  <c r="P39" i="1"/>
  <c r="P41" i="1"/>
  <c r="P45" i="1"/>
  <c r="P47" i="1"/>
  <c r="P33" i="1"/>
  <c r="H9" i="1" s="1"/>
  <c r="I9" i="1" s="1"/>
  <c r="P34" i="1"/>
  <c r="P36" i="1"/>
  <c r="P38" i="1"/>
  <c r="P40" i="1"/>
  <c r="P42" i="1"/>
  <c r="P44" i="1"/>
  <c r="P46" i="1"/>
  <c r="P48" i="1"/>
  <c r="P50" i="1"/>
  <c r="P32" i="1"/>
  <c r="P43" i="1"/>
  <c r="P49" i="1"/>
  <c r="AD36" i="1"/>
  <c r="AE37" i="1" s="1"/>
  <c r="AA35" i="1"/>
  <c r="AB36" i="1" s="1"/>
  <c r="X36" i="1"/>
  <c r="Y37" i="1" s="1"/>
  <c r="U35" i="1"/>
  <c r="V36" i="1" s="1"/>
  <c r="R45" i="1" l="1"/>
  <c r="S46" i="1" s="1"/>
  <c r="AD37" i="1"/>
  <c r="AE38" i="1" s="1"/>
  <c r="AA36" i="1"/>
  <c r="AB37" i="1" s="1"/>
  <c r="X37" i="1"/>
  <c r="Y38" i="1" s="1"/>
  <c r="U36" i="1"/>
  <c r="V37" i="1" s="1"/>
  <c r="R46" i="1" l="1"/>
  <c r="S47" i="1" s="1"/>
  <c r="AD38" i="1"/>
  <c r="AE39" i="1" s="1"/>
  <c r="AA37" i="1"/>
  <c r="AB38" i="1" s="1"/>
  <c r="X38" i="1"/>
  <c r="Y39" i="1" s="1"/>
  <c r="U37" i="1"/>
  <c r="V38" i="1" s="1"/>
  <c r="R47" i="1" l="1"/>
  <c r="S48" i="1" s="1"/>
  <c r="AD39" i="1"/>
  <c r="AE40" i="1" s="1"/>
  <c r="AA38" i="1"/>
  <c r="AB39" i="1" s="1"/>
  <c r="X39" i="1"/>
  <c r="Y40" i="1" s="1"/>
  <c r="U38" i="1"/>
  <c r="V39" i="1" s="1"/>
  <c r="R48" i="1" l="1"/>
  <c r="S49" i="1" s="1"/>
  <c r="AD40" i="1"/>
  <c r="H14" i="1" s="1"/>
  <c r="I14" i="1" s="1"/>
  <c r="AA39" i="1"/>
  <c r="AB40" i="1" s="1"/>
  <c r="X40" i="1"/>
  <c r="H12" i="1" s="1"/>
  <c r="I12" i="1" s="1"/>
  <c r="U39" i="1"/>
  <c r="V40" i="1" s="1"/>
  <c r="R49" i="1" l="1"/>
  <c r="S50" i="1" s="1"/>
  <c r="Y41" i="1"/>
  <c r="AE41" i="1"/>
  <c r="AD41" i="1"/>
  <c r="AE42" i="1" s="1"/>
  <c r="AA40" i="1"/>
  <c r="H13" i="1" s="1"/>
  <c r="I13" i="1" s="1"/>
  <c r="X41" i="1"/>
  <c r="Y42" i="1" s="1"/>
  <c r="U40" i="1"/>
  <c r="H11" i="1" s="1"/>
  <c r="I11" i="1" s="1"/>
  <c r="R50" i="1" l="1"/>
  <c r="H19" i="1"/>
  <c r="H25" i="1" s="1"/>
  <c r="V41" i="1"/>
  <c r="AB41" i="1"/>
  <c r="AD42" i="1"/>
  <c r="AE43" i="1" s="1"/>
  <c r="AA41" i="1"/>
  <c r="AB42" i="1" s="1"/>
  <c r="X42" i="1"/>
  <c r="Y43" i="1" s="1"/>
  <c r="U41" i="1"/>
  <c r="V42" i="1" s="1"/>
  <c r="AD43" i="1" l="1"/>
  <c r="AE44" i="1" s="1"/>
  <c r="AA42" i="1"/>
  <c r="AB43" i="1" s="1"/>
  <c r="X43" i="1"/>
  <c r="Y44" i="1" s="1"/>
  <c r="U42" i="1"/>
  <c r="V43" i="1" s="1"/>
  <c r="AD44" i="1" l="1"/>
  <c r="AE45" i="1" s="1"/>
  <c r="AA43" i="1"/>
  <c r="AB44" i="1" s="1"/>
  <c r="X44" i="1"/>
  <c r="Y45" i="1" s="1"/>
  <c r="U43" i="1"/>
  <c r="V44" i="1" s="1"/>
  <c r="AD45" i="1" l="1"/>
  <c r="AE46" i="1" s="1"/>
  <c r="AA44" i="1"/>
  <c r="AB45" i="1" s="1"/>
  <c r="X45" i="1"/>
  <c r="Y46" i="1" s="1"/>
  <c r="U44" i="1"/>
  <c r="V45" i="1" s="1"/>
  <c r="AD46" i="1" l="1"/>
  <c r="AE47" i="1" s="1"/>
  <c r="AA45" i="1"/>
  <c r="AB46" i="1" s="1"/>
  <c r="X46" i="1"/>
  <c r="Y47" i="1" s="1"/>
  <c r="U45" i="1"/>
  <c r="V46" i="1" s="1"/>
  <c r="AD47" i="1" l="1"/>
  <c r="AE48" i="1" s="1"/>
  <c r="AA46" i="1"/>
  <c r="AB47" i="1" s="1"/>
  <c r="X47" i="1"/>
  <c r="Y48" i="1" s="1"/>
  <c r="U46" i="1"/>
  <c r="V47" i="1" s="1"/>
  <c r="AD48" i="1" l="1"/>
  <c r="AE49" i="1" s="1"/>
  <c r="AA47" i="1"/>
  <c r="AB48" i="1" s="1"/>
  <c r="X48" i="1"/>
  <c r="Y49" i="1" s="1"/>
  <c r="U47" i="1"/>
  <c r="V48" i="1" s="1"/>
  <c r="AD49" i="1" l="1"/>
  <c r="AE50" i="1" s="1"/>
  <c r="AA48" i="1"/>
  <c r="AB49" i="1" s="1"/>
  <c r="X49" i="1"/>
  <c r="Y50" i="1" s="1"/>
  <c r="U48" i="1"/>
  <c r="V49" i="1" s="1"/>
  <c r="AD50" i="1" l="1"/>
  <c r="AA49" i="1"/>
  <c r="AB50" i="1" s="1"/>
  <c r="X50" i="1"/>
  <c r="U49" i="1"/>
  <c r="V50" i="1" s="1"/>
  <c r="AA50" i="1" l="1"/>
  <c r="U50" i="1"/>
  <c r="I19" i="1"/>
  <c r="H26" i="1"/>
  <c r="H27" i="1" l="1"/>
  <c r="H28" i="1" s="1"/>
  <c r="I28" i="1" s="1"/>
  <c r="I26" i="1"/>
</calcChain>
</file>

<file path=xl/sharedStrings.xml><?xml version="1.0" encoding="utf-8"?>
<sst xmlns="http://schemas.openxmlformats.org/spreadsheetml/2006/main" count="88" uniqueCount="61">
  <si>
    <t>Licentie</t>
  </si>
  <si>
    <t>Private Wealth Navigator</t>
  </si>
  <si>
    <t>Private Estate Planner</t>
  </si>
  <si>
    <t>Private Asset Planner</t>
  </si>
  <si>
    <t>Private Pension Planner</t>
  </si>
  <si>
    <t>Rekentools los</t>
  </si>
  <si>
    <t>Documenten en overige hulpmiddelen</t>
  </si>
  <si>
    <t>Helpdesk</t>
  </si>
  <si>
    <t>Subtotaal per jaar</t>
  </si>
  <si>
    <t>Aantal licenties</t>
  </si>
  <si>
    <t>Prijs [1]</t>
  </si>
  <si>
    <t>Inbegrepen</t>
  </si>
  <si>
    <t>Hoofdlicentie</t>
  </si>
  <si>
    <t>Sublicentie</t>
  </si>
  <si>
    <t>Prijs [2]</t>
  </si>
  <si>
    <t>PWN</t>
  </si>
  <si>
    <t>PEP</t>
  </si>
  <si>
    <t>PAP</t>
  </si>
  <si>
    <t>PPP</t>
  </si>
  <si>
    <t>Rekentools</t>
  </si>
  <si>
    <t>Nee</t>
  </si>
  <si>
    <t>[1] ex btw per jaar</t>
  </si>
  <si>
    <t>Af: Korting Federatie Financieel Planner</t>
  </si>
  <si>
    <t>Af: Korting Register Belastingadviseur</t>
  </si>
  <si>
    <t>Af: Korting Vereniging Life Planner Nederland</t>
  </si>
  <si>
    <t>Meer info:</t>
  </si>
  <si>
    <t>Kennisdesk</t>
  </si>
  <si>
    <t>Startersaanbod</t>
  </si>
  <si>
    <t>Bekijk ook ons startersaanbod! &gt;&gt;</t>
  </si>
  <si>
    <t>Berekening korting</t>
  </si>
  <si>
    <t>Totaal</t>
  </si>
  <si>
    <t>Gemiddeld</t>
  </si>
  <si>
    <t>gemiddeld per licentie</t>
  </si>
  <si>
    <t>Pakket</t>
  </si>
  <si>
    <t>A</t>
  </si>
  <si>
    <t>B</t>
  </si>
  <si>
    <t>C</t>
  </si>
  <si>
    <t>D</t>
  </si>
  <si>
    <t>E</t>
  </si>
  <si>
    <t>Uw pakketselectie:</t>
  </si>
  <si>
    <t xml:space="preserve">Af: Korting Register Estate Planners </t>
  </si>
  <si>
    <t>Af: Korting Federatie Vermogens Planner of RFEA</t>
  </si>
  <si>
    <t xml:space="preserve">Toegepaste korting </t>
  </si>
  <si>
    <t>PrivateWealthNetwork</t>
  </si>
  <si>
    <t>versie 1.08</t>
  </si>
  <si>
    <t>Aa</t>
  </si>
  <si>
    <t>Private Wealth Navigator Light Versie</t>
  </si>
  <si>
    <t>PWN Light</t>
  </si>
  <si>
    <t>Private Wealth Navigator Light</t>
  </si>
  <si>
    <t>Smart Financial Network</t>
  </si>
  <si>
    <t>Omvangskorting op basis van pakketsamenstelling</t>
  </si>
  <si>
    <t>Berekening omvangskorting</t>
  </si>
  <si>
    <t>Korting</t>
  </si>
  <si>
    <t>applicaties &gt;</t>
  </si>
  <si>
    <t>korting &gt;</t>
  </si>
  <si>
    <t xml:space="preserve">Licenties </t>
  </si>
  <si>
    <t>Aan deze prijsberekening kunnen geen rechten worden ontleend</t>
  </si>
  <si>
    <t>Kennisdesk (= bij afname minimaal 5 pakketonderdelen)</t>
  </si>
  <si>
    <t>Totaal per jaar [1]</t>
  </si>
  <si>
    <t>Korting vanaf 2e licentie</t>
  </si>
  <si>
    <t>Prijslijst per 1-7-2020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</si>
</sst>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FF0000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4" fontId="1" fillId="0" borderId="1" xfId="0" applyNumberFormat="1" applyFont="1" applyBorder="1" applyProtection="1">
      <protection hidden="1"/>
    </xf>
    <xf numFmtId="0" fontId="0" fillId="0" borderId="10" xfId="0" applyBorder="1" applyProtection="1">
      <protection hidden="1"/>
    </xf>
    <xf numFmtId="10" fontId="0" fillId="0" borderId="0" xfId="0" applyNumberFormat="1" applyProtection="1">
      <protection hidden="1"/>
    </xf>
    <xf numFmtId="10" fontId="1" fillId="0" borderId="1" xfId="0" applyNumberFormat="1" applyFont="1" applyBorder="1" applyAlignment="1" applyProtection="1">
      <alignment horizontal="center" vertical="center"/>
      <protection hidden="1"/>
    </xf>
    <xf numFmtId="4" fontId="1" fillId="4" borderId="1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1" fillId="0" borderId="8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3" fontId="0" fillId="0" borderId="0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0" fontId="2" fillId="0" borderId="0" xfId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Protection="1">
      <protection hidden="1"/>
    </xf>
    <xf numFmtId="0" fontId="4" fillId="0" borderId="0" xfId="0" applyFont="1" applyProtection="1">
      <protection hidden="1"/>
    </xf>
    <xf numFmtId="3" fontId="1" fillId="0" borderId="1" xfId="0" applyNumberFormat="1" applyFont="1" applyBorder="1" applyAlignment="1" applyProtection="1">
      <alignment horizontal="center" vertical="center" shrinkToFit="1"/>
      <protection hidden="1"/>
    </xf>
    <xf numFmtId="2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0" fontId="0" fillId="0" borderId="12" xfId="0" applyBorder="1" applyAlignment="1" applyProtection="1">
      <alignment horizontal="right" vertical="center" shrinkToFi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2" fillId="0" borderId="14" xfId="1" applyBorder="1" applyAlignment="1" applyProtection="1">
      <protection hidden="1"/>
    </xf>
    <xf numFmtId="0" fontId="0" fillId="0" borderId="15" xfId="0" applyBorder="1" applyAlignment="1"/>
    <xf numFmtId="0" fontId="0" fillId="0" borderId="0" xfId="0" applyAlignment="1" applyProtection="1">
      <alignment shrinkToFi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14" xfId="1" applyBorder="1" applyAlignment="1" applyProtection="1">
      <protection hidden="1"/>
    </xf>
    <xf numFmtId="0" fontId="0" fillId="0" borderId="15" xfId="0" applyBorder="1" applyAlignment="1"/>
    <xf numFmtId="0" fontId="2" fillId="0" borderId="0" xfId="1" applyBorder="1" applyAlignment="1" applyProtection="1">
      <protection hidden="1"/>
    </xf>
    <xf numFmtId="0" fontId="0" fillId="0" borderId="0" xfId="0" applyBorder="1" applyAlignment="1"/>
    <xf numFmtId="9" fontId="0" fillId="0" borderId="0" xfId="0" applyNumberFormat="1" applyProtection="1">
      <protection hidden="1"/>
    </xf>
  </cellXfs>
  <cellStyles count="2">
    <cellStyle name="Hyperlink" xfId="1" builtinId="8"/>
    <cellStyle name="Standaard" xfId="0" builtinId="0"/>
  </cellStyles>
  <dxfs count="20"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border>
        <right style="hair">
          <color auto="1"/>
        </right>
        <vertical/>
        <horizontal/>
      </border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38100</xdr:rowOff>
    </xdr:from>
    <xdr:to>
      <xdr:col>5</xdr:col>
      <xdr:colOff>514038</xdr:colOff>
      <xdr:row>7</xdr:row>
      <xdr:rowOff>57005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228600"/>
          <a:ext cx="2495238" cy="1161905"/>
        </a:xfrm>
        <a:prstGeom prst="rect">
          <a:avLst/>
        </a:prstGeom>
      </xdr:spPr>
    </xdr:pic>
    <xdr:clientData/>
  </xdr:twoCellAnchor>
  <xdr:twoCellAnchor>
    <xdr:from>
      <xdr:col>0</xdr:col>
      <xdr:colOff>438150</xdr:colOff>
      <xdr:row>5</xdr:row>
      <xdr:rowOff>38100</xdr:rowOff>
    </xdr:from>
    <xdr:to>
      <xdr:col>0</xdr:col>
      <xdr:colOff>483869</xdr:colOff>
      <xdr:row>11</xdr:row>
      <xdr:rowOff>95250</xdr:rowOff>
    </xdr:to>
    <xdr:sp macro="" textlink="">
      <xdr:nvSpPr>
        <xdr:cNvPr id="3" name="Up-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8150" y="990600"/>
          <a:ext cx="45719" cy="10096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0</xdr:colOff>
      <xdr:row>0</xdr:row>
      <xdr:rowOff>104775</xdr:rowOff>
    </xdr:from>
    <xdr:to>
      <xdr:col>6</xdr:col>
      <xdr:colOff>647700</xdr:colOff>
      <xdr:row>0</xdr:row>
      <xdr:rowOff>171450</xdr:rowOff>
    </xdr:to>
    <xdr:sp macro="" textlink="">
      <xdr:nvSpPr>
        <xdr:cNvPr id="4" name="Left-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48000" y="104775"/>
          <a:ext cx="1257300" cy="6667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ivatewealthsupport.nl/privatewealthnetwork/" TargetMode="External"/><Relationship Id="rId3" Type="http://schemas.openxmlformats.org/officeDocument/2006/relationships/hyperlink" Target="https://www.privatewealthsupport.nl/de-private-estate-planner/" TargetMode="External"/><Relationship Id="rId7" Type="http://schemas.openxmlformats.org/officeDocument/2006/relationships/hyperlink" Target="https://www.privatewealthsupport.nl/startersaanbod/" TargetMode="External"/><Relationship Id="rId2" Type="http://schemas.openxmlformats.org/officeDocument/2006/relationships/hyperlink" Target="https://www.privatewealthsupport.nl/private-wealth-navigator/" TargetMode="External"/><Relationship Id="rId1" Type="http://schemas.openxmlformats.org/officeDocument/2006/relationships/hyperlink" Target="https://www.privatewealthsupport.nl/private-wealth-navigator/" TargetMode="External"/><Relationship Id="rId6" Type="http://schemas.openxmlformats.org/officeDocument/2006/relationships/hyperlink" Target="https://www.privatewealthsupport.nl/kennisdesk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privatewealthsupport.nl/private-pension-planner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privatewealthsupport.nl/private-asset-planner/" TargetMode="External"/><Relationship Id="rId9" Type="http://schemas.openxmlformats.org/officeDocument/2006/relationships/hyperlink" Target="https://app.smartfinancialplanner.nl/fe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53"/>
  <sheetViews>
    <sheetView showGridLines="0" showRowColHeaders="0" tabSelected="1" workbookViewId="0">
      <pane xSplit="6" ySplit="7" topLeftCell="G8" activePane="bottomRight" state="frozen"/>
      <selection pane="topRight" activeCell="G1" sqref="G1"/>
      <selection pane="bottomLeft" activeCell="A10" sqref="A10"/>
      <selection pane="bottomRight" activeCell="G9" sqref="G9"/>
    </sheetView>
  </sheetViews>
  <sheetFormatPr defaultColWidth="0" defaultRowHeight="14.4" zeroHeight="1" x14ac:dyDescent="0.3"/>
  <cols>
    <col min="1" max="5" width="9.109375" style="3" customWidth="1"/>
    <col min="6" max="6" width="20.6640625" style="3" customWidth="1"/>
    <col min="7" max="7" width="16.6640625" style="3" bestFit="1" customWidth="1"/>
    <col min="8" max="12" width="11.6640625" style="3" customWidth="1"/>
    <col min="13" max="13" width="11" style="3" bestFit="1" customWidth="1"/>
    <col min="14" max="14" width="9.109375" style="3" customWidth="1"/>
    <col min="15" max="16384" width="9.109375" style="3" hidden="1"/>
  </cols>
  <sheetData>
    <row r="1" spans="2:13" x14ac:dyDescent="0.3"/>
    <row r="2" spans="2:13" x14ac:dyDescent="0.3">
      <c r="M2" s="3" t="s">
        <v>44</v>
      </c>
    </row>
    <row r="3" spans="2:13" x14ac:dyDescent="0.3">
      <c r="G3" s="4" t="s">
        <v>60</v>
      </c>
      <c r="M3" s="31">
        <v>44013</v>
      </c>
    </row>
    <row r="4" spans="2:13" x14ac:dyDescent="0.3"/>
    <row r="5" spans="2:13" x14ac:dyDescent="0.3">
      <c r="G5" s="35" t="s">
        <v>39</v>
      </c>
      <c r="H5" s="36" t="str">
        <f>IF(SUM(G9:G14)=0,"Geen selectie",IF(AND(G9&gt;0,G10&gt;0,G11&gt;0,G12&gt;0,G13&gt;0,G14&gt;0),"Volledig pakket",IF(AND(J14&lt;5,G9&gt;0),"A","")))</f>
        <v>Geen selectie</v>
      </c>
      <c r="I5" s="34" t="str">
        <f>IF(H5="volledig pakket","",IF(G10&gt;0,"Aa",""))</f>
        <v/>
      </c>
      <c r="J5" s="34" t="str">
        <f>IF(H5="volledig pakket","",IF(G11&gt;0,"B",""))</f>
        <v/>
      </c>
      <c r="K5" s="34" t="str">
        <f>IF(H5="volledig pakket","",IF(G12&gt;0,"C",""))</f>
        <v/>
      </c>
      <c r="L5" s="34" t="str">
        <f>IF(H5="volledig pakket","",IF(G13&gt;0,"D",""))</f>
        <v/>
      </c>
      <c r="M5" s="34" t="str">
        <f>IF(H5="volledig pakket","",IF(G14&gt;0,"E",""))</f>
        <v/>
      </c>
    </row>
    <row r="6" spans="2:13" x14ac:dyDescent="0.3"/>
    <row r="7" spans="2:13" x14ac:dyDescent="0.3"/>
    <row r="8" spans="2:13" x14ac:dyDescent="0.3">
      <c r="B8" s="30" t="s">
        <v>33</v>
      </c>
      <c r="C8" s="4" t="s">
        <v>0</v>
      </c>
      <c r="G8" s="5" t="s">
        <v>9</v>
      </c>
      <c r="H8" s="5"/>
      <c r="I8" s="32" t="s">
        <v>31</v>
      </c>
      <c r="J8" s="3" t="s">
        <v>25</v>
      </c>
      <c r="L8" s="32" t="s">
        <v>55</v>
      </c>
    </row>
    <row r="9" spans="2:13" x14ac:dyDescent="0.3">
      <c r="B9" s="34" t="s">
        <v>34</v>
      </c>
      <c r="C9" s="6" t="s">
        <v>1</v>
      </c>
      <c r="D9" s="7"/>
      <c r="E9" s="7"/>
      <c r="F9" s="8"/>
      <c r="G9" s="1">
        <v>0</v>
      </c>
      <c r="H9" s="9">
        <f>VLOOKUP(L9,O30:P50,2,TRUE)</f>
        <v>0</v>
      </c>
      <c r="I9" s="9" t="str">
        <f t="shared" ref="I9:I14" si="0">IF(L9&gt;1,H9/G9,"")</f>
        <v/>
      </c>
      <c r="J9" s="51" t="s">
        <v>1</v>
      </c>
      <c r="K9" s="52"/>
      <c r="L9" s="39">
        <f>G9</f>
        <v>0</v>
      </c>
    </row>
    <row r="10" spans="2:13" x14ac:dyDescent="0.3">
      <c r="B10" s="34" t="s">
        <v>45</v>
      </c>
      <c r="C10" s="6" t="s">
        <v>46</v>
      </c>
      <c r="D10" s="7"/>
      <c r="E10" s="7"/>
      <c r="F10" s="8"/>
      <c r="G10" s="1">
        <v>0</v>
      </c>
      <c r="H10" s="9">
        <f>VLOOKUP(L10,R30:S50,2,TRUE)</f>
        <v>0</v>
      </c>
      <c r="I10" s="9" t="str">
        <f t="shared" si="0"/>
        <v/>
      </c>
      <c r="J10" s="44"/>
      <c r="K10" s="45"/>
      <c r="L10" s="39">
        <f t="shared" ref="L10:L14" si="1">G10</f>
        <v>0</v>
      </c>
    </row>
    <row r="11" spans="2:13" x14ac:dyDescent="0.3">
      <c r="B11" s="34" t="s">
        <v>35</v>
      </c>
      <c r="C11" s="6" t="s">
        <v>2</v>
      </c>
      <c r="D11" s="7"/>
      <c r="E11" s="7"/>
      <c r="F11" s="8"/>
      <c r="G11" s="1">
        <v>0</v>
      </c>
      <c r="H11" s="9">
        <f>VLOOKUP(L11,U30:V50,2,TRUE)</f>
        <v>0</v>
      </c>
      <c r="I11" s="9" t="str">
        <f t="shared" si="0"/>
        <v/>
      </c>
      <c r="J11" s="51" t="s">
        <v>2</v>
      </c>
      <c r="K11" s="52"/>
      <c r="L11" s="39">
        <f t="shared" si="1"/>
        <v>0</v>
      </c>
    </row>
    <row r="12" spans="2:13" x14ac:dyDescent="0.3">
      <c r="B12" s="34" t="s">
        <v>36</v>
      </c>
      <c r="C12" s="6" t="s">
        <v>3</v>
      </c>
      <c r="D12" s="7"/>
      <c r="E12" s="7"/>
      <c r="F12" s="8"/>
      <c r="G12" s="1">
        <v>0</v>
      </c>
      <c r="H12" s="9">
        <f>VLOOKUP(L12,X30:Y50,2,TRUE)</f>
        <v>0</v>
      </c>
      <c r="I12" s="9" t="str">
        <f t="shared" si="0"/>
        <v/>
      </c>
      <c r="J12" s="51" t="s">
        <v>3</v>
      </c>
      <c r="K12" s="52"/>
      <c r="L12" s="39">
        <f t="shared" si="1"/>
        <v>0</v>
      </c>
    </row>
    <row r="13" spans="2:13" x14ac:dyDescent="0.3">
      <c r="B13" s="34" t="s">
        <v>37</v>
      </c>
      <c r="C13" s="6" t="s">
        <v>4</v>
      </c>
      <c r="D13" s="7"/>
      <c r="E13" s="7"/>
      <c r="F13" s="8"/>
      <c r="G13" s="1">
        <v>0</v>
      </c>
      <c r="H13" s="9">
        <f>VLOOKUP(L13,AA30:AB50,2,TRUE)</f>
        <v>0</v>
      </c>
      <c r="I13" s="9" t="str">
        <f t="shared" si="0"/>
        <v/>
      </c>
      <c r="J13" s="51" t="s">
        <v>4</v>
      </c>
      <c r="K13" s="52"/>
      <c r="L13" s="39">
        <f t="shared" si="1"/>
        <v>0</v>
      </c>
    </row>
    <row r="14" spans="2:13" x14ac:dyDescent="0.3">
      <c r="B14" s="34" t="s">
        <v>38</v>
      </c>
      <c r="C14" s="6" t="s">
        <v>5</v>
      </c>
      <c r="D14" s="7"/>
      <c r="E14" s="7"/>
      <c r="F14" s="8"/>
      <c r="G14" s="1">
        <v>0</v>
      </c>
      <c r="H14" s="9">
        <f>VLOOKUP(L14,AD30:AE50,2,TRUE)</f>
        <v>0</v>
      </c>
      <c r="I14" s="9" t="str">
        <f t="shared" si="0"/>
        <v/>
      </c>
      <c r="L14" s="39">
        <f t="shared" si="1"/>
        <v>0</v>
      </c>
    </row>
    <row r="15" spans="2:13" x14ac:dyDescent="0.3">
      <c r="C15" s="6" t="s">
        <v>6</v>
      </c>
      <c r="D15" s="7"/>
      <c r="E15" s="7"/>
      <c r="F15" s="8"/>
      <c r="G15" s="43" t="s">
        <v>11</v>
      </c>
      <c r="H15" s="9">
        <v>0</v>
      </c>
      <c r="L15" s="38"/>
    </row>
    <row r="16" spans="2:13" x14ac:dyDescent="0.3">
      <c r="C16" s="6" t="s">
        <v>7</v>
      </c>
      <c r="D16" s="7"/>
      <c r="E16" s="7"/>
      <c r="F16" s="8"/>
      <c r="G16" s="43" t="s">
        <v>11</v>
      </c>
      <c r="H16" s="9">
        <v>0</v>
      </c>
      <c r="L16" s="38"/>
    </row>
    <row r="17" spans="3:32" x14ac:dyDescent="0.3">
      <c r="C17" s="6" t="s">
        <v>49</v>
      </c>
      <c r="D17" s="7"/>
      <c r="E17" s="7"/>
      <c r="F17" s="42" t="str">
        <f>IF(G18="inbegrepen","Inbegrepen","")</f>
        <v/>
      </c>
      <c r="G17" s="1" t="s">
        <v>20</v>
      </c>
      <c r="H17" s="9">
        <f>IF(F17="inbegrepen",0,IF(AND(G17="ja",F17=""),90*MAX(L9,L11,L12,L13,L14),0))</f>
        <v>0</v>
      </c>
      <c r="J17" s="53" t="s">
        <v>49</v>
      </c>
      <c r="K17" s="54"/>
      <c r="L17" s="38"/>
    </row>
    <row r="18" spans="3:32" x14ac:dyDescent="0.3">
      <c r="C18" s="6" t="s">
        <v>57</v>
      </c>
      <c r="D18" s="7"/>
      <c r="E18" s="7"/>
      <c r="F18" s="8"/>
      <c r="G18" s="2" t="str">
        <f>IF(SUM(G9:G14)&gt;=5,"Inbegrepen","Uitgesloten")</f>
        <v>Uitgesloten</v>
      </c>
      <c r="H18" s="9" t="str">
        <f>IF(G18="inbegrepen",0,"")</f>
        <v/>
      </c>
      <c r="J18" s="53" t="s">
        <v>26</v>
      </c>
      <c r="K18" s="54"/>
    </row>
    <row r="19" spans="3:32" x14ac:dyDescent="0.3">
      <c r="G19" s="10" t="s">
        <v>8</v>
      </c>
      <c r="H19" s="11">
        <f>SUM(H9:H18)</f>
        <v>0</v>
      </c>
      <c r="I19" s="9">
        <f>IFERROR(IF(G19&gt;1,H19/SUM(G9:G14),""),0)</f>
        <v>0</v>
      </c>
      <c r="J19" s="33" t="s">
        <v>32</v>
      </c>
    </row>
    <row r="20" spans="3:32" x14ac:dyDescent="0.3">
      <c r="C20" s="12" t="s">
        <v>22</v>
      </c>
      <c r="D20" s="7"/>
      <c r="E20" s="7"/>
      <c r="F20" s="8"/>
      <c r="G20" s="1" t="s">
        <v>20</v>
      </c>
      <c r="I20" s="13">
        <f>IF(G20="ja",21%,0)</f>
        <v>0</v>
      </c>
    </row>
    <row r="21" spans="3:32" x14ac:dyDescent="0.3">
      <c r="C21" s="12" t="s">
        <v>23</v>
      </c>
      <c r="D21" s="7"/>
      <c r="E21" s="7"/>
      <c r="F21" s="8"/>
      <c r="G21" s="1" t="s">
        <v>20</v>
      </c>
      <c r="I21" s="13">
        <f>IF(G21="ja",21%,0)</f>
        <v>0</v>
      </c>
    </row>
    <row r="22" spans="3:32" x14ac:dyDescent="0.3">
      <c r="C22" s="12" t="s">
        <v>24</v>
      </c>
      <c r="D22" s="7"/>
      <c r="E22" s="7"/>
      <c r="F22" s="8"/>
      <c r="G22" s="1" t="s">
        <v>20</v>
      </c>
      <c r="I22" s="13">
        <f>IF(G22="ja",21%,0)</f>
        <v>0</v>
      </c>
    </row>
    <row r="23" spans="3:32" x14ac:dyDescent="0.3">
      <c r="C23" s="12" t="s">
        <v>41</v>
      </c>
      <c r="D23" s="7"/>
      <c r="E23" s="7"/>
      <c r="F23" s="8"/>
      <c r="G23" s="1" t="s">
        <v>20</v>
      </c>
      <c r="I23" s="13">
        <f>IF(G23="ja",21%,0)</f>
        <v>0</v>
      </c>
    </row>
    <row r="24" spans="3:32" x14ac:dyDescent="0.3">
      <c r="C24" s="12" t="s">
        <v>40</v>
      </c>
      <c r="D24" s="7"/>
      <c r="E24" s="7"/>
      <c r="F24" s="8"/>
      <c r="G24" s="1" t="s">
        <v>20</v>
      </c>
      <c r="I24" s="13">
        <f>IF(G24="ja",21%,0)</f>
        <v>0</v>
      </c>
    </row>
    <row r="25" spans="3:32" x14ac:dyDescent="0.3">
      <c r="C25" s="12" t="s">
        <v>42</v>
      </c>
      <c r="D25" s="7"/>
      <c r="E25" s="7"/>
      <c r="F25" s="8"/>
      <c r="G25" s="14">
        <f>MAX(I20:I24)</f>
        <v>0</v>
      </c>
      <c r="H25" s="9">
        <f>H19*G25</f>
        <v>0</v>
      </c>
    </row>
    <row r="26" spans="3:32" x14ac:dyDescent="0.3">
      <c r="G26" s="10" t="s">
        <v>8</v>
      </c>
      <c r="H26" s="11">
        <f>H19-H25</f>
        <v>0</v>
      </c>
      <c r="I26" s="9">
        <f>IFERROR(H26/SUM(G9:G14),0)</f>
        <v>0</v>
      </c>
      <c r="J26" s="33" t="s">
        <v>32</v>
      </c>
    </row>
    <row r="27" spans="3:32" x14ac:dyDescent="0.3">
      <c r="C27" s="48" t="s">
        <v>50</v>
      </c>
      <c r="D27" s="49"/>
      <c r="E27" s="49"/>
      <c r="F27" s="50"/>
      <c r="G27" s="14">
        <f>IFERROR(E51,0)</f>
        <v>0</v>
      </c>
      <c r="H27" s="9">
        <f>H26*G27</f>
        <v>0</v>
      </c>
      <c r="L27" s="40"/>
    </row>
    <row r="28" spans="3:32" x14ac:dyDescent="0.3">
      <c r="G28" s="10" t="s">
        <v>58</v>
      </c>
      <c r="H28" s="15">
        <f>H26-H27</f>
        <v>0</v>
      </c>
      <c r="I28" s="9">
        <f>IFERROR(H28/SUM(G9:G14),0)</f>
        <v>0</v>
      </c>
      <c r="J28" s="33" t="s">
        <v>32</v>
      </c>
    </row>
    <row r="29" spans="3:32" x14ac:dyDescent="0.3">
      <c r="C29" s="3" t="s">
        <v>21</v>
      </c>
      <c r="L29" s="41"/>
      <c r="O29" s="16"/>
      <c r="P29" s="17" t="s">
        <v>15</v>
      </c>
      <c r="Q29" s="18"/>
      <c r="R29" s="16"/>
      <c r="S29" s="17" t="s">
        <v>47</v>
      </c>
      <c r="T29" s="18"/>
      <c r="U29" s="16"/>
      <c r="V29" s="17" t="s">
        <v>16</v>
      </c>
      <c r="W29" s="18"/>
      <c r="X29" s="16"/>
      <c r="Y29" s="17" t="s">
        <v>17</v>
      </c>
      <c r="Z29" s="18"/>
      <c r="AA29" s="16"/>
      <c r="AB29" s="17" t="s">
        <v>18</v>
      </c>
      <c r="AC29" s="18"/>
      <c r="AD29" s="16"/>
      <c r="AE29" s="17" t="s">
        <v>19</v>
      </c>
      <c r="AF29" s="18"/>
    </row>
    <row r="30" spans="3:32" x14ac:dyDescent="0.3">
      <c r="O30" s="19">
        <v>0</v>
      </c>
      <c r="P30" s="20"/>
      <c r="Q30" s="21"/>
      <c r="R30" s="19">
        <v>0</v>
      </c>
      <c r="S30" s="20"/>
      <c r="T30" s="21"/>
      <c r="U30" s="19">
        <v>0</v>
      </c>
      <c r="V30" s="20"/>
      <c r="W30" s="21"/>
      <c r="X30" s="19">
        <v>0</v>
      </c>
      <c r="Y30" s="20"/>
      <c r="Z30" s="21"/>
      <c r="AA30" s="19">
        <v>0</v>
      </c>
      <c r="AB30" s="20"/>
      <c r="AC30" s="21"/>
      <c r="AD30" s="19">
        <v>0</v>
      </c>
      <c r="AE30" s="20"/>
      <c r="AF30" s="21"/>
    </row>
    <row r="31" spans="3:32" x14ac:dyDescent="0.3">
      <c r="G31" s="29" t="s">
        <v>28</v>
      </c>
      <c r="J31" s="28" t="s">
        <v>27</v>
      </c>
      <c r="O31" s="19">
        <v>1</v>
      </c>
      <c r="P31" s="22">
        <v>795</v>
      </c>
      <c r="Q31" s="21">
        <f>P31*(1-$M$47)</f>
        <v>715.5</v>
      </c>
      <c r="R31" s="19">
        <v>1</v>
      </c>
      <c r="S31" s="22">
        <f>IF(G9=0,495,375)</f>
        <v>495</v>
      </c>
      <c r="T31" s="21">
        <f>S31*(1-$M$47)</f>
        <v>445.5</v>
      </c>
      <c r="U31" s="19">
        <v>1</v>
      </c>
      <c r="V31" s="22">
        <f>IF(G9=0,495,295)</f>
        <v>495</v>
      </c>
      <c r="W31" s="21">
        <f>V31*(1-$M$47)</f>
        <v>445.5</v>
      </c>
      <c r="X31" s="19">
        <v>1</v>
      </c>
      <c r="Y31" s="22">
        <f>IF(G9=0,395,195)</f>
        <v>395</v>
      </c>
      <c r="Z31" s="21">
        <f>Y31*(1-$M$47)</f>
        <v>355.5</v>
      </c>
      <c r="AA31" s="19">
        <v>1</v>
      </c>
      <c r="AB31" s="22">
        <f>IF(G9=0,395,195)</f>
        <v>395</v>
      </c>
      <c r="AC31" s="21">
        <f>AB31*(1-$M$47)</f>
        <v>355.5</v>
      </c>
      <c r="AD31" s="19">
        <v>1</v>
      </c>
      <c r="AE31" s="22">
        <f>IF(G9=0,395,195)</f>
        <v>395</v>
      </c>
      <c r="AF31" s="21">
        <f>AE31*(1-$M$47)</f>
        <v>355.5</v>
      </c>
    </row>
    <row r="32" spans="3:32" x14ac:dyDescent="0.3">
      <c r="C32" s="3" t="s">
        <v>56</v>
      </c>
      <c r="O32" s="19">
        <f>O31+1</f>
        <v>2</v>
      </c>
      <c r="P32" s="22">
        <f>($P$31+($Q$31*O31))</f>
        <v>1510.5</v>
      </c>
      <c r="Q32" s="21"/>
      <c r="R32" s="19">
        <f>R31+1</f>
        <v>2</v>
      </c>
      <c r="S32" s="22">
        <f>($S$31+($T$31*R31))</f>
        <v>940.5</v>
      </c>
      <c r="T32" s="21"/>
      <c r="U32" s="19">
        <f>U31+1</f>
        <v>2</v>
      </c>
      <c r="V32" s="22">
        <f>($V$31+($W$31*U31))</f>
        <v>940.5</v>
      </c>
      <c r="W32" s="21"/>
      <c r="X32" s="19">
        <f>X31+1</f>
        <v>2</v>
      </c>
      <c r="Y32" s="22">
        <f>($Y$31+($Z$31*X31))</f>
        <v>750.5</v>
      </c>
      <c r="Z32" s="21"/>
      <c r="AA32" s="19">
        <f>AA31+1</f>
        <v>2</v>
      </c>
      <c r="AB32" s="22">
        <f>($AB$31+($AC$31*AA31))</f>
        <v>750.5</v>
      </c>
      <c r="AC32" s="21"/>
      <c r="AD32" s="19">
        <f>AD31+1</f>
        <v>2</v>
      </c>
      <c r="AE32" s="22">
        <f>($AE$31+($AF$31*AD31))</f>
        <v>750.5</v>
      </c>
      <c r="AF32" s="21"/>
    </row>
    <row r="33" spans="1:32" x14ac:dyDescent="0.3">
      <c r="O33" s="19">
        <f t="shared" ref="O33:O49" si="2">O32+1</f>
        <v>3</v>
      </c>
      <c r="P33" s="22">
        <f>($P$31+($Q$31*O32))</f>
        <v>2226</v>
      </c>
      <c r="Q33" s="21"/>
      <c r="R33" s="19">
        <f t="shared" ref="R33:R49" si="3">R32+1</f>
        <v>3</v>
      </c>
      <c r="S33" s="22">
        <f t="shared" ref="S33:S50" si="4">($S$31+($T$31*R32))</f>
        <v>1386</v>
      </c>
      <c r="T33" s="21"/>
      <c r="U33" s="19">
        <f t="shared" ref="U33:U49" si="5">U32+1</f>
        <v>3</v>
      </c>
      <c r="V33" s="22">
        <f t="shared" ref="V33:V49" si="6">($V$31+($W$31*U32))</f>
        <v>1386</v>
      </c>
      <c r="W33" s="21"/>
      <c r="X33" s="19">
        <f t="shared" ref="X33:X49" si="7">X32+1</f>
        <v>3</v>
      </c>
      <c r="Y33" s="22">
        <f t="shared" ref="Y33:Y49" si="8">($Y$31+($Z$31*X32))</f>
        <v>1106</v>
      </c>
      <c r="Z33" s="21"/>
      <c r="AA33" s="19">
        <f t="shared" ref="AA33:AA49" si="9">AA32+1</f>
        <v>3</v>
      </c>
      <c r="AB33" s="22">
        <f t="shared" ref="AB33:AB49" si="10">($AB$31+($AC$31*AA32))</f>
        <v>1106</v>
      </c>
      <c r="AC33" s="21"/>
      <c r="AD33" s="19">
        <f t="shared" ref="AD33:AD49" si="11">AD32+1</f>
        <v>3</v>
      </c>
      <c r="AE33" s="22">
        <f t="shared" ref="AE33:AE49" si="12">($AE$31+($AF$31*AD32))</f>
        <v>1106</v>
      </c>
      <c r="AF33" s="21"/>
    </row>
    <row r="34" spans="1:32" x14ac:dyDescent="0.3">
      <c r="O34" s="19">
        <f t="shared" si="2"/>
        <v>4</v>
      </c>
      <c r="P34" s="22">
        <f t="shared" ref="P34:P49" si="13">($P$31+($Q$31*O33))</f>
        <v>2941.5</v>
      </c>
      <c r="Q34" s="23"/>
      <c r="R34" s="19">
        <f t="shared" si="3"/>
        <v>4</v>
      </c>
      <c r="S34" s="22">
        <f t="shared" si="4"/>
        <v>1831.5</v>
      </c>
      <c r="T34" s="23"/>
      <c r="U34" s="19">
        <f t="shared" si="5"/>
        <v>4</v>
      </c>
      <c r="V34" s="22">
        <f t="shared" si="6"/>
        <v>1831.5</v>
      </c>
      <c r="W34" s="23"/>
      <c r="X34" s="19">
        <f t="shared" si="7"/>
        <v>4</v>
      </c>
      <c r="Y34" s="22">
        <f t="shared" si="8"/>
        <v>1461.5</v>
      </c>
      <c r="Z34" s="23"/>
      <c r="AA34" s="19">
        <f t="shared" si="9"/>
        <v>4</v>
      </c>
      <c r="AB34" s="22">
        <f t="shared" si="10"/>
        <v>1461.5</v>
      </c>
      <c r="AC34" s="23"/>
      <c r="AD34" s="19">
        <f t="shared" si="11"/>
        <v>4</v>
      </c>
      <c r="AE34" s="22">
        <f t="shared" si="12"/>
        <v>1461.5</v>
      </c>
      <c r="AF34" s="23"/>
    </row>
    <row r="35" spans="1:32" hidden="1" x14ac:dyDescent="0.3">
      <c r="O35" s="19">
        <f t="shared" si="2"/>
        <v>5</v>
      </c>
      <c r="P35" s="22">
        <f t="shared" si="13"/>
        <v>3657</v>
      </c>
      <c r="Q35" s="21"/>
      <c r="R35" s="19">
        <f t="shared" si="3"/>
        <v>5</v>
      </c>
      <c r="S35" s="22">
        <f t="shared" si="4"/>
        <v>2277</v>
      </c>
      <c r="T35" s="21"/>
      <c r="U35" s="19">
        <f t="shared" si="5"/>
        <v>5</v>
      </c>
      <c r="V35" s="22">
        <f t="shared" si="6"/>
        <v>2277</v>
      </c>
      <c r="W35" s="21"/>
      <c r="X35" s="19">
        <f t="shared" si="7"/>
        <v>5</v>
      </c>
      <c r="Y35" s="22">
        <f t="shared" si="8"/>
        <v>1817</v>
      </c>
      <c r="Z35" s="21"/>
      <c r="AA35" s="19">
        <f t="shared" si="9"/>
        <v>5</v>
      </c>
      <c r="AB35" s="22">
        <f t="shared" si="10"/>
        <v>1817</v>
      </c>
      <c r="AC35" s="21"/>
      <c r="AD35" s="19">
        <f t="shared" si="11"/>
        <v>5</v>
      </c>
      <c r="AE35" s="22">
        <f t="shared" si="12"/>
        <v>1817</v>
      </c>
      <c r="AF35" s="21"/>
    </row>
    <row r="36" spans="1:32" hidden="1" x14ac:dyDescent="0.3">
      <c r="A36" s="37"/>
      <c r="B36" s="37"/>
      <c r="C36" s="37"/>
      <c r="D36" s="37"/>
      <c r="E36" s="37"/>
      <c r="F36" s="37"/>
      <c r="G36" s="37"/>
      <c r="H36" s="37"/>
      <c r="I36" s="37"/>
      <c r="J36" s="47" t="s">
        <v>10</v>
      </c>
      <c r="K36" s="47"/>
      <c r="L36" s="47" t="s">
        <v>14</v>
      </c>
      <c r="M36" s="47"/>
      <c r="O36" s="19">
        <f t="shared" si="2"/>
        <v>6</v>
      </c>
      <c r="P36" s="22">
        <f t="shared" si="13"/>
        <v>4372.5</v>
      </c>
      <c r="Q36" s="21"/>
      <c r="R36" s="19">
        <f t="shared" si="3"/>
        <v>6</v>
      </c>
      <c r="S36" s="22">
        <f t="shared" si="4"/>
        <v>2722.5</v>
      </c>
      <c r="T36" s="21"/>
      <c r="U36" s="19">
        <f t="shared" si="5"/>
        <v>6</v>
      </c>
      <c r="V36" s="22">
        <f t="shared" si="6"/>
        <v>2722.5</v>
      </c>
      <c r="W36" s="21"/>
      <c r="X36" s="19">
        <f t="shared" si="7"/>
        <v>6</v>
      </c>
      <c r="Y36" s="22">
        <f t="shared" si="8"/>
        <v>2172.5</v>
      </c>
      <c r="Z36" s="21"/>
      <c r="AA36" s="19">
        <f t="shared" si="9"/>
        <v>6</v>
      </c>
      <c r="AB36" s="22">
        <f t="shared" si="10"/>
        <v>2172.5</v>
      </c>
      <c r="AC36" s="21"/>
      <c r="AD36" s="19">
        <f t="shared" si="11"/>
        <v>6</v>
      </c>
      <c r="AE36" s="22">
        <f t="shared" si="12"/>
        <v>2172.5</v>
      </c>
      <c r="AF36" s="21"/>
    </row>
    <row r="37" spans="1:32" hidden="1" x14ac:dyDescent="0.3">
      <c r="B37" s="3" t="s">
        <v>51</v>
      </c>
      <c r="J37" s="3" t="s">
        <v>12</v>
      </c>
      <c r="K37" s="3" t="s">
        <v>13</v>
      </c>
      <c r="L37" s="3" t="s">
        <v>12</v>
      </c>
      <c r="M37" s="3" t="s">
        <v>13</v>
      </c>
      <c r="O37" s="19">
        <f t="shared" si="2"/>
        <v>7</v>
      </c>
      <c r="P37" s="22">
        <f t="shared" si="13"/>
        <v>5088</v>
      </c>
      <c r="Q37" s="21"/>
      <c r="R37" s="19">
        <f t="shared" si="3"/>
        <v>7</v>
      </c>
      <c r="S37" s="22">
        <f t="shared" si="4"/>
        <v>3168</v>
      </c>
      <c r="T37" s="21"/>
      <c r="U37" s="19">
        <f t="shared" si="5"/>
        <v>7</v>
      </c>
      <c r="V37" s="22">
        <f t="shared" si="6"/>
        <v>3168</v>
      </c>
      <c r="W37" s="21"/>
      <c r="X37" s="19">
        <f t="shared" si="7"/>
        <v>7</v>
      </c>
      <c r="Y37" s="22">
        <f t="shared" si="8"/>
        <v>2528</v>
      </c>
      <c r="Z37" s="21"/>
      <c r="AA37" s="19">
        <f t="shared" si="9"/>
        <v>7</v>
      </c>
      <c r="AB37" s="22">
        <f t="shared" si="10"/>
        <v>2528</v>
      </c>
      <c r="AC37" s="21"/>
      <c r="AD37" s="19">
        <f t="shared" si="11"/>
        <v>7</v>
      </c>
      <c r="AE37" s="22">
        <f t="shared" si="12"/>
        <v>2528</v>
      </c>
      <c r="AF37" s="21"/>
    </row>
    <row r="38" spans="1:32" hidden="1" x14ac:dyDescent="0.3">
      <c r="B38" s="3" t="str">
        <f t="shared" ref="B38:B43" si="14">C9</f>
        <v>Private Wealth Navigator</v>
      </c>
      <c r="E38" s="3">
        <f t="shared" ref="E38:E43" si="15">G9</f>
        <v>0</v>
      </c>
      <c r="I38" s="3" t="s">
        <v>34</v>
      </c>
      <c r="J38" s="24">
        <v>795</v>
      </c>
      <c r="K38" s="24">
        <f t="shared" ref="K38:K43" si="16">J38*(1-25%)</f>
        <v>596.25</v>
      </c>
      <c r="L38" s="24">
        <v>795</v>
      </c>
      <c r="M38" s="24">
        <f t="shared" ref="M38:M43" si="17">L38*(1-25%)</f>
        <v>596.25</v>
      </c>
      <c r="O38" s="19">
        <f t="shared" si="2"/>
        <v>8</v>
      </c>
      <c r="P38" s="22">
        <f t="shared" si="13"/>
        <v>5803.5</v>
      </c>
      <c r="Q38" s="21"/>
      <c r="R38" s="19">
        <f t="shared" si="3"/>
        <v>8</v>
      </c>
      <c r="S38" s="22">
        <f t="shared" si="4"/>
        <v>3613.5</v>
      </c>
      <c r="T38" s="21"/>
      <c r="U38" s="19">
        <f t="shared" si="5"/>
        <v>8</v>
      </c>
      <c r="V38" s="22">
        <f t="shared" si="6"/>
        <v>3613.5</v>
      </c>
      <c r="W38" s="21"/>
      <c r="X38" s="19">
        <f t="shared" si="7"/>
        <v>8</v>
      </c>
      <c r="Y38" s="22">
        <f t="shared" si="8"/>
        <v>2883.5</v>
      </c>
      <c r="Z38" s="21"/>
      <c r="AA38" s="19">
        <f t="shared" si="9"/>
        <v>8</v>
      </c>
      <c r="AB38" s="22">
        <f t="shared" si="10"/>
        <v>2883.5</v>
      </c>
      <c r="AC38" s="21"/>
      <c r="AD38" s="19">
        <f t="shared" si="11"/>
        <v>8</v>
      </c>
      <c r="AE38" s="22">
        <f t="shared" si="12"/>
        <v>2883.5</v>
      </c>
      <c r="AF38" s="21"/>
    </row>
    <row r="39" spans="1:32" hidden="1" x14ac:dyDescent="0.3">
      <c r="B39" s="3" t="str">
        <f t="shared" si="14"/>
        <v>Private Wealth Navigator Light Versie</v>
      </c>
      <c r="E39" s="3">
        <f t="shared" si="15"/>
        <v>0</v>
      </c>
      <c r="I39" s="3" t="s">
        <v>45</v>
      </c>
      <c r="J39" s="24">
        <v>495</v>
      </c>
      <c r="K39" s="24">
        <f t="shared" si="16"/>
        <v>371.25</v>
      </c>
      <c r="L39" s="24">
        <v>495</v>
      </c>
      <c r="M39" s="24">
        <f t="shared" si="17"/>
        <v>371.25</v>
      </c>
      <c r="O39" s="19">
        <f t="shared" si="2"/>
        <v>9</v>
      </c>
      <c r="P39" s="22">
        <f t="shared" si="13"/>
        <v>6519</v>
      </c>
      <c r="Q39" s="21"/>
      <c r="R39" s="19">
        <f t="shared" si="3"/>
        <v>9</v>
      </c>
      <c r="S39" s="22">
        <f t="shared" si="4"/>
        <v>4059</v>
      </c>
      <c r="T39" s="21"/>
      <c r="U39" s="19">
        <f t="shared" si="5"/>
        <v>9</v>
      </c>
      <c r="V39" s="22">
        <f t="shared" si="6"/>
        <v>4059</v>
      </c>
      <c r="W39" s="21"/>
      <c r="X39" s="19">
        <f t="shared" si="7"/>
        <v>9</v>
      </c>
      <c r="Y39" s="22">
        <f t="shared" si="8"/>
        <v>3239</v>
      </c>
      <c r="Z39" s="21"/>
      <c r="AA39" s="19">
        <f t="shared" si="9"/>
        <v>9</v>
      </c>
      <c r="AB39" s="22">
        <f t="shared" si="10"/>
        <v>3239</v>
      </c>
      <c r="AC39" s="21"/>
      <c r="AD39" s="19">
        <f t="shared" si="11"/>
        <v>9</v>
      </c>
      <c r="AE39" s="22">
        <f t="shared" si="12"/>
        <v>3239</v>
      </c>
      <c r="AF39" s="21"/>
    </row>
    <row r="40" spans="1:32" hidden="1" x14ac:dyDescent="0.3">
      <c r="B40" s="3" t="str">
        <f t="shared" si="14"/>
        <v>Private Estate Planner</v>
      </c>
      <c r="E40" s="3">
        <f t="shared" si="15"/>
        <v>0</v>
      </c>
      <c r="I40" s="3" t="s">
        <v>35</v>
      </c>
      <c r="J40" s="24">
        <v>495</v>
      </c>
      <c r="K40" s="24">
        <f t="shared" si="16"/>
        <v>371.25</v>
      </c>
      <c r="L40" s="24">
        <v>495</v>
      </c>
      <c r="M40" s="24">
        <f t="shared" si="17"/>
        <v>371.25</v>
      </c>
      <c r="O40" s="19">
        <f t="shared" si="2"/>
        <v>10</v>
      </c>
      <c r="P40" s="22">
        <f t="shared" si="13"/>
        <v>7234.5</v>
      </c>
      <c r="Q40" s="21"/>
      <c r="R40" s="19">
        <f t="shared" si="3"/>
        <v>10</v>
      </c>
      <c r="S40" s="22">
        <f t="shared" si="4"/>
        <v>4504.5</v>
      </c>
      <c r="T40" s="21"/>
      <c r="U40" s="19">
        <f t="shared" si="5"/>
        <v>10</v>
      </c>
      <c r="V40" s="22">
        <f t="shared" si="6"/>
        <v>4504.5</v>
      </c>
      <c r="W40" s="21"/>
      <c r="X40" s="19">
        <f t="shared" si="7"/>
        <v>10</v>
      </c>
      <c r="Y40" s="22">
        <f t="shared" si="8"/>
        <v>3594.5</v>
      </c>
      <c r="Z40" s="21"/>
      <c r="AA40" s="19">
        <f t="shared" si="9"/>
        <v>10</v>
      </c>
      <c r="AB40" s="22">
        <f t="shared" si="10"/>
        <v>3594.5</v>
      </c>
      <c r="AC40" s="21"/>
      <c r="AD40" s="19">
        <f t="shared" si="11"/>
        <v>10</v>
      </c>
      <c r="AE40" s="22">
        <f t="shared" si="12"/>
        <v>3594.5</v>
      </c>
      <c r="AF40" s="21"/>
    </row>
    <row r="41" spans="1:32" hidden="1" x14ac:dyDescent="0.3">
      <c r="B41" s="3" t="str">
        <f t="shared" si="14"/>
        <v>Private Asset Planner</v>
      </c>
      <c r="E41" s="3">
        <f t="shared" si="15"/>
        <v>0</v>
      </c>
      <c r="I41" s="3" t="s">
        <v>36</v>
      </c>
      <c r="J41" s="24">
        <v>395</v>
      </c>
      <c r="K41" s="24">
        <f t="shared" si="16"/>
        <v>296.25</v>
      </c>
      <c r="L41" s="24">
        <v>395</v>
      </c>
      <c r="M41" s="24">
        <f t="shared" si="17"/>
        <v>296.25</v>
      </c>
      <c r="O41" s="19">
        <f t="shared" si="2"/>
        <v>11</v>
      </c>
      <c r="P41" s="22">
        <f t="shared" si="13"/>
        <v>7950</v>
      </c>
      <c r="Q41" s="21"/>
      <c r="R41" s="19">
        <f t="shared" si="3"/>
        <v>11</v>
      </c>
      <c r="S41" s="22">
        <f t="shared" si="4"/>
        <v>4950</v>
      </c>
      <c r="T41" s="21"/>
      <c r="U41" s="19">
        <f t="shared" si="5"/>
        <v>11</v>
      </c>
      <c r="V41" s="22">
        <f t="shared" si="6"/>
        <v>4950</v>
      </c>
      <c r="W41" s="21"/>
      <c r="X41" s="19">
        <f t="shared" si="7"/>
        <v>11</v>
      </c>
      <c r="Y41" s="22">
        <f t="shared" si="8"/>
        <v>3950</v>
      </c>
      <c r="Z41" s="21"/>
      <c r="AA41" s="19">
        <f t="shared" si="9"/>
        <v>11</v>
      </c>
      <c r="AB41" s="22">
        <f t="shared" si="10"/>
        <v>3950</v>
      </c>
      <c r="AC41" s="21"/>
      <c r="AD41" s="19">
        <f t="shared" si="11"/>
        <v>11</v>
      </c>
      <c r="AE41" s="22">
        <f t="shared" si="12"/>
        <v>3950</v>
      </c>
      <c r="AF41" s="21"/>
    </row>
    <row r="42" spans="1:32" hidden="1" x14ac:dyDescent="0.3">
      <c r="B42" s="3" t="str">
        <f t="shared" si="14"/>
        <v>Private Pension Planner</v>
      </c>
      <c r="E42" s="3">
        <f t="shared" si="15"/>
        <v>0</v>
      </c>
      <c r="I42" s="3" t="s">
        <v>37</v>
      </c>
      <c r="J42" s="24">
        <v>395</v>
      </c>
      <c r="K42" s="24">
        <f t="shared" si="16"/>
        <v>296.25</v>
      </c>
      <c r="L42" s="24">
        <v>395</v>
      </c>
      <c r="M42" s="24">
        <f t="shared" si="17"/>
        <v>296.25</v>
      </c>
      <c r="O42" s="19">
        <f t="shared" si="2"/>
        <v>12</v>
      </c>
      <c r="P42" s="22">
        <f t="shared" si="13"/>
        <v>8665.5</v>
      </c>
      <c r="Q42" s="21"/>
      <c r="R42" s="19">
        <f t="shared" si="3"/>
        <v>12</v>
      </c>
      <c r="S42" s="22">
        <f t="shared" si="4"/>
        <v>5395.5</v>
      </c>
      <c r="T42" s="21"/>
      <c r="U42" s="19">
        <f t="shared" si="5"/>
        <v>12</v>
      </c>
      <c r="V42" s="22">
        <f t="shared" si="6"/>
        <v>5395.5</v>
      </c>
      <c r="W42" s="21"/>
      <c r="X42" s="19">
        <f t="shared" si="7"/>
        <v>12</v>
      </c>
      <c r="Y42" s="22">
        <f t="shared" si="8"/>
        <v>4305.5</v>
      </c>
      <c r="Z42" s="21"/>
      <c r="AA42" s="19">
        <f t="shared" si="9"/>
        <v>12</v>
      </c>
      <c r="AB42" s="22">
        <f t="shared" si="10"/>
        <v>4305.5</v>
      </c>
      <c r="AC42" s="21"/>
      <c r="AD42" s="19">
        <f t="shared" si="11"/>
        <v>12</v>
      </c>
      <c r="AE42" s="22">
        <f t="shared" si="12"/>
        <v>4305.5</v>
      </c>
      <c r="AF42" s="21"/>
    </row>
    <row r="43" spans="1:32" hidden="1" x14ac:dyDescent="0.3">
      <c r="B43" s="3" t="str">
        <f t="shared" si="14"/>
        <v>Rekentools los</v>
      </c>
      <c r="E43" s="3">
        <f t="shared" si="15"/>
        <v>0</v>
      </c>
      <c r="I43" s="3" t="s">
        <v>38</v>
      </c>
      <c r="J43" s="24">
        <v>395</v>
      </c>
      <c r="K43" s="24">
        <f t="shared" si="16"/>
        <v>296.25</v>
      </c>
      <c r="L43" s="24">
        <v>395</v>
      </c>
      <c r="M43" s="24">
        <f t="shared" si="17"/>
        <v>296.25</v>
      </c>
      <c r="O43" s="19">
        <f t="shared" si="2"/>
        <v>13</v>
      </c>
      <c r="P43" s="22">
        <f t="shared" si="13"/>
        <v>9381</v>
      </c>
      <c r="Q43" s="21"/>
      <c r="R43" s="19">
        <f t="shared" si="3"/>
        <v>13</v>
      </c>
      <c r="S43" s="22">
        <f t="shared" si="4"/>
        <v>5841</v>
      </c>
      <c r="T43" s="21"/>
      <c r="U43" s="19">
        <f t="shared" si="5"/>
        <v>13</v>
      </c>
      <c r="V43" s="22">
        <f t="shared" si="6"/>
        <v>5841</v>
      </c>
      <c r="W43" s="21"/>
      <c r="X43" s="19">
        <f t="shared" si="7"/>
        <v>13</v>
      </c>
      <c r="Y43" s="22">
        <f t="shared" si="8"/>
        <v>4661</v>
      </c>
      <c r="Z43" s="21"/>
      <c r="AA43" s="19">
        <f t="shared" si="9"/>
        <v>13</v>
      </c>
      <c r="AB43" s="22">
        <f t="shared" si="10"/>
        <v>4661</v>
      </c>
      <c r="AC43" s="21"/>
      <c r="AD43" s="19">
        <f t="shared" si="11"/>
        <v>13</v>
      </c>
      <c r="AE43" s="22">
        <f t="shared" si="12"/>
        <v>4661</v>
      </c>
      <c r="AF43" s="21"/>
    </row>
    <row r="44" spans="1:32" hidden="1" x14ac:dyDescent="0.3">
      <c r="O44" s="19">
        <f t="shared" si="2"/>
        <v>14</v>
      </c>
      <c r="P44" s="22">
        <f t="shared" si="13"/>
        <v>10096.5</v>
      </c>
      <c r="Q44" s="21"/>
      <c r="R44" s="19">
        <f t="shared" si="3"/>
        <v>14</v>
      </c>
      <c r="S44" s="22">
        <f t="shared" si="4"/>
        <v>6286.5</v>
      </c>
      <c r="T44" s="21"/>
      <c r="U44" s="19">
        <f t="shared" si="5"/>
        <v>14</v>
      </c>
      <c r="V44" s="22">
        <f t="shared" si="6"/>
        <v>6286.5</v>
      </c>
      <c r="W44" s="21"/>
      <c r="X44" s="19">
        <f t="shared" si="7"/>
        <v>14</v>
      </c>
      <c r="Y44" s="22">
        <f t="shared" si="8"/>
        <v>5016.5</v>
      </c>
      <c r="Z44" s="21"/>
      <c r="AA44" s="19">
        <f t="shared" si="9"/>
        <v>14</v>
      </c>
      <c r="AB44" s="22">
        <f t="shared" si="10"/>
        <v>5016.5</v>
      </c>
      <c r="AC44" s="21"/>
      <c r="AD44" s="19">
        <f t="shared" si="11"/>
        <v>14</v>
      </c>
      <c r="AE44" s="22">
        <f t="shared" si="12"/>
        <v>5016.5</v>
      </c>
      <c r="AF44" s="21"/>
    </row>
    <row r="45" spans="1:32" hidden="1" x14ac:dyDescent="0.3">
      <c r="B45" s="3" t="s">
        <v>52</v>
      </c>
      <c r="D45" s="46" t="s">
        <v>53</v>
      </c>
      <c r="E45" s="3">
        <f>SUM(G9:G14)</f>
        <v>0</v>
      </c>
      <c r="G45" s="3" t="s">
        <v>29</v>
      </c>
      <c r="O45" s="19">
        <f t="shared" si="2"/>
        <v>15</v>
      </c>
      <c r="P45" s="22">
        <f t="shared" si="13"/>
        <v>10812</v>
      </c>
      <c r="Q45" s="21"/>
      <c r="R45" s="19">
        <f t="shared" si="3"/>
        <v>15</v>
      </c>
      <c r="S45" s="22">
        <f t="shared" si="4"/>
        <v>6732</v>
      </c>
      <c r="T45" s="21"/>
      <c r="U45" s="19">
        <f t="shared" si="5"/>
        <v>15</v>
      </c>
      <c r="V45" s="22">
        <f t="shared" si="6"/>
        <v>6732</v>
      </c>
      <c r="W45" s="21"/>
      <c r="X45" s="19">
        <f t="shared" si="7"/>
        <v>15</v>
      </c>
      <c r="Y45" s="22">
        <f t="shared" si="8"/>
        <v>5372</v>
      </c>
      <c r="Z45" s="21"/>
      <c r="AA45" s="19">
        <f t="shared" si="9"/>
        <v>15</v>
      </c>
      <c r="AB45" s="22">
        <f t="shared" si="10"/>
        <v>5372</v>
      </c>
      <c r="AC45" s="21"/>
      <c r="AD45" s="19">
        <f t="shared" si="11"/>
        <v>15</v>
      </c>
      <c r="AE45" s="22">
        <f t="shared" si="12"/>
        <v>5372</v>
      </c>
      <c r="AF45" s="21"/>
    </row>
    <row r="46" spans="1:32" hidden="1" x14ac:dyDescent="0.3">
      <c r="B46" s="3">
        <v>1</v>
      </c>
      <c r="C46" s="13">
        <v>0</v>
      </c>
      <c r="G46" s="6" t="s">
        <v>1</v>
      </c>
      <c r="H46" s="7"/>
      <c r="I46" s="7"/>
      <c r="J46" s="8"/>
      <c r="K46" s="3">
        <f>IF(G9&gt;=1,J38,0)</f>
        <v>0</v>
      </c>
      <c r="M46" s="3" t="s">
        <v>59</v>
      </c>
      <c r="O46" s="19">
        <f t="shared" si="2"/>
        <v>16</v>
      </c>
      <c r="P46" s="22">
        <f t="shared" si="13"/>
        <v>11527.5</v>
      </c>
      <c r="Q46" s="21"/>
      <c r="R46" s="19">
        <f t="shared" si="3"/>
        <v>16</v>
      </c>
      <c r="S46" s="22">
        <f t="shared" si="4"/>
        <v>7177.5</v>
      </c>
      <c r="T46" s="21"/>
      <c r="U46" s="19">
        <f t="shared" si="5"/>
        <v>16</v>
      </c>
      <c r="V46" s="22">
        <f t="shared" si="6"/>
        <v>7177.5</v>
      </c>
      <c r="W46" s="21"/>
      <c r="X46" s="19">
        <f t="shared" si="7"/>
        <v>16</v>
      </c>
      <c r="Y46" s="22">
        <f t="shared" si="8"/>
        <v>5727.5</v>
      </c>
      <c r="Z46" s="21"/>
      <c r="AA46" s="19">
        <f t="shared" si="9"/>
        <v>16</v>
      </c>
      <c r="AB46" s="22">
        <f t="shared" si="10"/>
        <v>5727.5</v>
      </c>
      <c r="AC46" s="21"/>
      <c r="AD46" s="19">
        <f t="shared" si="11"/>
        <v>16</v>
      </c>
      <c r="AE46" s="22">
        <f t="shared" si="12"/>
        <v>5727.5</v>
      </c>
      <c r="AF46" s="21"/>
    </row>
    <row r="47" spans="1:32" hidden="1" x14ac:dyDescent="0.3">
      <c r="B47" s="3">
        <v>2</v>
      </c>
      <c r="C47" s="13">
        <v>0.05</v>
      </c>
      <c r="G47" s="6" t="s">
        <v>48</v>
      </c>
      <c r="H47" s="7"/>
      <c r="I47" s="7"/>
      <c r="J47" s="8"/>
      <c r="K47" s="3">
        <f t="shared" ref="K47:K51" si="18">IF(G10&gt;=1,J39,0)</f>
        <v>0</v>
      </c>
      <c r="M47" s="55">
        <v>0.1</v>
      </c>
      <c r="O47" s="19">
        <f t="shared" si="2"/>
        <v>17</v>
      </c>
      <c r="P47" s="22">
        <f t="shared" si="13"/>
        <v>12243</v>
      </c>
      <c r="Q47" s="21"/>
      <c r="R47" s="19">
        <f t="shared" si="3"/>
        <v>17</v>
      </c>
      <c r="S47" s="22">
        <f t="shared" si="4"/>
        <v>7623</v>
      </c>
      <c r="T47" s="21"/>
      <c r="U47" s="19">
        <f t="shared" si="5"/>
        <v>17</v>
      </c>
      <c r="V47" s="22">
        <f t="shared" si="6"/>
        <v>7623</v>
      </c>
      <c r="W47" s="21"/>
      <c r="X47" s="19">
        <f t="shared" si="7"/>
        <v>17</v>
      </c>
      <c r="Y47" s="22">
        <f t="shared" si="8"/>
        <v>6083</v>
      </c>
      <c r="Z47" s="21"/>
      <c r="AA47" s="19">
        <f t="shared" si="9"/>
        <v>17</v>
      </c>
      <c r="AB47" s="22">
        <f t="shared" si="10"/>
        <v>6083</v>
      </c>
      <c r="AC47" s="21"/>
      <c r="AD47" s="19">
        <f t="shared" si="11"/>
        <v>17</v>
      </c>
      <c r="AE47" s="22">
        <f t="shared" si="12"/>
        <v>6083</v>
      </c>
      <c r="AF47" s="21"/>
    </row>
    <row r="48" spans="1:32" hidden="1" x14ac:dyDescent="0.3">
      <c r="B48" s="3">
        <v>3</v>
      </c>
      <c r="C48" s="13">
        <v>7.4999999999999997E-2</v>
      </c>
      <c r="G48" s="6" t="s">
        <v>2</v>
      </c>
      <c r="H48" s="7"/>
      <c r="I48" s="7"/>
      <c r="J48" s="8"/>
      <c r="K48" s="3">
        <f t="shared" si="18"/>
        <v>0</v>
      </c>
      <c r="O48" s="19">
        <f t="shared" si="2"/>
        <v>18</v>
      </c>
      <c r="P48" s="22">
        <f t="shared" si="13"/>
        <v>12958.5</v>
      </c>
      <c r="Q48" s="21"/>
      <c r="R48" s="19">
        <f t="shared" si="3"/>
        <v>18</v>
      </c>
      <c r="S48" s="22">
        <f t="shared" si="4"/>
        <v>8068.5</v>
      </c>
      <c r="T48" s="21"/>
      <c r="U48" s="19">
        <f t="shared" si="5"/>
        <v>18</v>
      </c>
      <c r="V48" s="22">
        <f t="shared" si="6"/>
        <v>8068.5</v>
      </c>
      <c r="W48" s="21"/>
      <c r="X48" s="19">
        <f t="shared" si="7"/>
        <v>18</v>
      </c>
      <c r="Y48" s="22">
        <f t="shared" si="8"/>
        <v>6438.5</v>
      </c>
      <c r="Z48" s="21"/>
      <c r="AA48" s="19">
        <f t="shared" si="9"/>
        <v>18</v>
      </c>
      <c r="AB48" s="22">
        <f t="shared" si="10"/>
        <v>6438.5</v>
      </c>
      <c r="AC48" s="21"/>
      <c r="AD48" s="19">
        <f t="shared" si="11"/>
        <v>18</v>
      </c>
      <c r="AE48" s="22">
        <f t="shared" si="12"/>
        <v>6438.5</v>
      </c>
      <c r="AF48" s="21"/>
    </row>
    <row r="49" spans="1:32" hidden="1" x14ac:dyDescent="0.3">
      <c r="B49" s="3">
        <v>4</v>
      </c>
      <c r="C49" s="13">
        <v>0.1</v>
      </c>
      <c r="G49" s="6" t="s">
        <v>3</v>
      </c>
      <c r="H49" s="7"/>
      <c r="I49" s="7"/>
      <c r="J49" s="8"/>
      <c r="K49" s="3">
        <f t="shared" si="18"/>
        <v>0</v>
      </c>
      <c r="O49" s="19">
        <f t="shared" si="2"/>
        <v>19</v>
      </c>
      <c r="P49" s="22">
        <f t="shared" si="13"/>
        <v>13674</v>
      </c>
      <c r="Q49" s="21"/>
      <c r="R49" s="19">
        <f t="shared" si="3"/>
        <v>19</v>
      </c>
      <c r="S49" s="22">
        <f t="shared" si="4"/>
        <v>8514</v>
      </c>
      <c r="T49" s="21"/>
      <c r="U49" s="19">
        <f t="shared" si="5"/>
        <v>19</v>
      </c>
      <c r="V49" s="22">
        <f t="shared" si="6"/>
        <v>8514</v>
      </c>
      <c r="W49" s="21"/>
      <c r="X49" s="19">
        <f t="shared" si="7"/>
        <v>19</v>
      </c>
      <c r="Y49" s="22">
        <f t="shared" si="8"/>
        <v>6794</v>
      </c>
      <c r="Z49" s="21"/>
      <c r="AA49" s="19">
        <f t="shared" si="9"/>
        <v>19</v>
      </c>
      <c r="AB49" s="22">
        <f t="shared" si="10"/>
        <v>6794</v>
      </c>
      <c r="AC49" s="21"/>
      <c r="AD49" s="19">
        <f t="shared" si="11"/>
        <v>19</v>
      </c>
      <c r="AE49" s="22">
        <f t="shared" si="12"/>
        <v>6794</v>
      </c>
      <c r="AF49" s="21"/>
    </row>
    <row r="50" spans="1:32" hidden="1" x14ac:dyDescent="0.3">
      <c r="B50" s="3">
        <v>5</v>
      </c>
      <c r="C50" s="13">
        <v>0.15</v>
      </c>
      <c r="G50" s="6" t="s">
        <v>4</v>
      </c>
      <c r="H50" s="7"/>
      <c r="I50" s="7"/>
      <c r="J50" s="8"/>
      <c r="K50" s="3">
        <f t="shared" si="18"/>
        <v>0</v>
      </c>
      <c r="O50" s="25">
        <f>O49+1</f>
        <v>20</v>
      </c>
      <c r="P50" s="26">
        <f>($P$31+($Q$31*O49))</f>
        <v>14389.5</v>
      </c>
      <c r="Q50" s="27"/>
      <c r="R50" s="25">
        <f>R49+1</f>
        <v>20</v>
      </c>
      <c r="S50" s="22">
        <f t="shared" si="4"/>
        <v>8959.5</v>
      </c>
      <c r="T50" s="27"/>
      <c r="U50" s="25">
        <f>U49+1</f>
        <v>20</v>
      </c>
      <c r="V50" s="26">
        <f>($V$31+($W$31*U49))</f>
        <v>8959.5</v>
      </c>
      <c r="W50" s="27"/>
      <c r="X50" s="25">
        <f>X49+1</f>
        <v>20</v>
      </c>
      <c r="Y50" s="26">
        <f>($Y$31+($Z$31*X49))</f>
        <v>7149.5</v>
      </c>
      <c r="Z50" s="27"/>
      <c r="AA50" s="25">
        <f>AA49+1</f>
        <v>20</v>
      </c>
      <c r="AB50" s="26">
        <f>($AB$31+($AC$31*AA49))</f>
        <v>7149.5</v>
      </c>
      <c r="AC50" s="27"/>
      <c r="AD50" s="25">
        <f>AD49+1</f>
        <v>20</v>
      </c>
      <c r="AE50" s="22">
        <f>($AE$31+($AF$31*AD49))</f>
        <v>7149.5</v>
      </c>
      <c r="AF50" s="21"/>
    </row>
    <row r="51" spans="1:32" hidden="1" x14ac:dyDescent="0.3">
      <c r="B51" s="3">
        <v>6</v>
      </c>
      <c r="C51" s="13">
        <v>0.17499999999999999</v>
      </c>
      <c r="D51" s="3" t="s">
        <v>54</v>
      </c>
      <c r="E51" s="13" t="e">
        <f>IF(E45&gt;6,C51,VLOOKUP(E45,B46:C51,2,))</f>
        <v>#N/A</v>
      </c>
      <c r="G51" s="6" t="s">
        <v>19</v>
      </c>
      <c r="H51" s="7"/>
      <c r="I51" s="7"/>
      <c r="J51" s="8"/>
      <c r="K51" s="3">
        <f t="shared" si="18"/>
        <v>0</v>
      </c>
      <c r="O51" s="20"/>
      <c r="P51" s="22"/>
      <c r="Q51" s="20"/>
      <c r="R51" s="20"/>
      <c r="S51" s="20"/>
      <c r="T51" s="20"/>
      <c r="U51" s="20"/>
      <c r="V51" s="22"/>
      <c r="W51" s="20"/>
      <c r="X51" s="20"/>
      <c r="Y51" s="22"/>
      <c r="Z51" s="20"/>
      <c r="AA51" s="20"/>
      <c r="AB51" s="22"/>
      <c r="AC51" s="20"/>
      <c r="AD51" s="20"/>
      <c r="AE51" s="22"/>
      <c r="AF51" s="21"/>
    </row>
    <row r="52" spans="1:32" hidden="1" x14ac:dyDescent="0.3">
      <c r="G52" s="6" t="s">
        <v>43</v>
      </c>
      <c r="H52" s="7"/>
      <c r="I52" s="7"/>
      <c r="J52" s="8"/>
      <c r="K52" s="3">
        <f>H17</f>
        <v>0</v>
      </c>
      <c r="AF52" s="27"/>
    </row>
    <row r="53" spans="1:32" hidden="1" x14ac:dyDescent="0.3">
      <c r="A53" s="37"/>
      <c r="B53" s="37"/>
      <c r="C53" s="37"/>
      <c r="D53" s="37"/>
      <c r="E53" s="37"/>
      <c r="F53" s="37"/>
      <c r="J53" s="3" t="s">
        <v>30</v>
      </c>
      <c r="K53" s="3">
        <f>SUM(K46:K52)</f>
        <v>0</v>
      </c>
      <c r="L53" s="37"/>
      <c r="M53" s="37"/>
    </row>
  </sheetData>
  <sheetProtection algorithmName="SHA-512" hashValue="tvYEV0R6cx6/EAcpR8osNo9HholS8LTFgdzJ3PyEOxZ6wO7ysWsJUt5VjnnsGyRPfd344/QtB2170eTjWUoAHQ==" saltValue="qDhCPersYP++A4KtGdrZ1Q==" spinCount="100000" sheet="1" objects="1" scenarios="1"/>
  <mergeCells count="9">
    <mergeCell ref="J36:K36"/>
    <mergeCell ref="L36:M36"/>
    <mergeCell ref="C27:F27"/>
    <mergeCell ref="J9:K9"/>
    <mergeCell ref="J11:K11"/>
    <mergeCell ref="J12:K12"/>
    <mergeCell ref="J13:K13"/>
    <mergeCell ref="J17:K17"/>
    <mergeCell ref="J18:K18"/>
  </mergeCells>
  <conditionalFormatting sqref="G18">
    <cfRule type="containsText" dxfId="19" priority="31" operator="containsText" text="Uitgesloten">
      <formula>NOT(ISERROR(SEARCH("Uitgesloten",G18)))</formula>
    </cfRule>
    <cfRule type="containsText" dxfId="18" priority="32" operator="containsText" text="Inbegrepen">
      <formula>NOT(ISERROR(SEARCH("Inbegrepen",G18)))</formula>
    </cfRule>
  </conditionalFormatting>
  <conditionalFormatting sqref="H5">
    <cfRule type="expression" dxfId="17" priority="11">
      <formula>$H$5="volledig pakket"</formula>
    </cfRule>
    <cfRule type="notContainsBlanks" dxfId="16" priority="29">
      <formula>LEN(TRIM(H5))&gt;0</formula>
    </cfRule>
  </conditionalFormatting>
  <conditionalFormatting sqref="J5">
    <cfRule type="expression" dxfId="15" priority="18">
      <formula>$H$5="volledig pakket"</formula>
    </cfRule>
    <cfRule type="notContainsBlanks" dxfId="14" priority="28">
      <formula>LEN(TRIM(J5))&gt;0</formula>
    </cfRule>
  </conditionalFormatting>
  <conditionalFormatting sqref="K5">
    <cfRule type="expression" dxfId="13" priority="16">
      <formula>$H$5="volledig pakket"</formula>
    </cfRule>
    <cfRule type="notContainsBlanks" dxfId="12" priority="17">
      <formula>LEN(TRIM(K5))&gt;0</formula>
    </cfRule>
  </conditionalFormatting>
  <conditionalFormatting sqref="L5">
    <cfRule type="expression" dxfId="11" priority="14">
      <formula>$H$5="volledig pakket"</formula>
    </cfRule>
    <cfRule type="notContainsBlanks" dxfId="10" priority="15">
      <formula>LEN(TRIM(L5))&gt;0</formula>
    </cfRule>
  </conditionalFormatting>
  <conditionalFormatting sqref="M5">
    <cfRule type="expression" dxfId="9" priority="12">
      <formula>$H$5="volledig pakket"</formula>
    </cfRule>
    <cfRule type="notContainsBlanks" dxfId="8" priority="13">
      <formula>LEN(TRIM(M5))&gt;0</formula>
    </cfRule>
  </conditionalFormatting>
  <conditionalFormatting sqref="B9:B10">
    <cfRule type="expression" dxfId="7" priority="10">
      <formula>G9&gt;0</formula>
    </cfRule>
  </conditionalFormatting>
  <conditionalFormatting sqref="B11:B14">
    <cfRule type="expression" dxfId="6" priority="9">
      <formula>G11&gt;0</formula>
    </cfRule>
  </conditionalFormatting>
  <conditionalFormatting sqref="L9:L14">
    <cfRule type="expression" dxfId="5" priority="8">
      <formula>G9&lt;L9</formula>
    </cfRule>
  </conditionalFormatting>
  <conditionalFormatting sqref="F17">
    <cfRule type="containsText" dxfId="4" priority="4" operator="containsText" text="Uitgesloten">
      <formula>NOT(ISERROR(SEARCH("Uitgesloten",F17)))</formula>
    </cfRule>
    <cfRule type="containsText" dxfId="3" priority="5" operator="containsText" text="Inbegrepen">
      <formula>NOT(ISERROR(SEARCH("Inbegrepen",F17)))</formula>
    </cfRule>
  </conditionalFormatting>
  <conditionalFormatting sqref="I5">
    <cfRule type="expression" dxfId="2" priority="2">
      <formula>$H$5="volledig pakket"</formula>
    </cfRule>
    <cfRule type="notContainsBlanks" dxfId="1" priority="3">
      <formula>LEN(TRIM(I5))&gt;0</formula>
    </cfRule>
  </conditionalFormatting>
  <conditionalFormatting sqref="C27:F27">
    <cfRule type="expression" dxfId="0" priority="1">
      <formula>$G$27&gt;0</formula>
    </cfRule>
  </conditionalFormatting>
  <dataValidations count="3">
    <dataValidation type="list" allowBlank="1" showInputMessage="1" showErrorMessage="1" sqref="G20:G24" xr:uid="{00000000-0002-0000-0000-000000000000}">
      <formula1>"Ja,Nee"</formula1>
    </dataValidation>
    <dataValidation type="list" allowBlank="1" showInputMessage="1" showErrorMessage="1" prompt="Neem bij meer dan 20 licenties contact op ivm speciale prijsafspraak" sqref="G9:G14" xr:uid="{00000000-0002-0000-0000-000001000000}">
      <formula1>$O$30:$O$50</formula1>
    </dataValidation>
    <dataValidation type="list" allowBlank="1" showInputMessage="1" showErrorMessage="1" prompt="Het Smart Financial Network is zonder kosten inbegrepen bij de keuze voor een volledig pakket" sqref="G17" xr:uid="{00000000-0002-0000-0000-000002000000}">
      <formula1>"Ja,Nee"</formula1>
    </dataValidation>
  </dataValidations>
  <hyperlinks>
    <hyperlink ref="J9" r:id="rId1" tooltip="Ga naar website" xr:uid="{00000000-0004-0000-0000-000000000000}"/>
    <hyperlink ref="J11:J13" r:id="rId2" tooltip="Ga naar website" display="Private Wealth Navigator" xr:uid="{00000000-0004-0000-0000-000001000000}"/>
    <hyperlink ref="J11" r:id="rId3" tooltip="Ga naar website" xr:uid="{00000000-0004-0000-0000-000002000000}"/>
    <hyperlink ref="J12" r:id="rId4" tooltip="Ga naar website" xr:uid="{00000000-0004-0000-0000-000003000000}"/>
    <hyperlink ref="J13" r:id="rId5" tooltip="Ga naar website" xr:uid="{00000000-0004-0000-0000-000004000000}"/>
    <hyperlink ref="J18" r:id="rId6" tooltip="Ga naar website" xr:uid="{00000000-0004-0000-0000-000005000000}"/>
    <hyperlink ref="J31" r:id="rId7" tooltip="Ga naar website" xr:uid="{00000000-0004-0000-0000-000006000000}"/>
    <hyperlink ref="J17" r:id="rId8" tooltip="Ga naar website" display="PrivateWealthNetwork" xr:uid="{00000000-0004-0000-0000-000007000000}"/>
    <hyperlink ref="J17:K17" r:id="rId9" tooltip="Ga naar website" display="Smart Financial Network" xr:uid="{AF37456D-1ADB-498E-9E70-AC2B1E728AD8}"/>
  </hyperlinks>
  <pageMargins left="0.70866141732283472" right="0.70866141732283472" top="0.74803149606299213" bottom="0.74803149606299213" header="0.31496062992125984" footer="0.31496062992125984"/>
  <pageSetup scale="85" orientation="landscape" r:id="rId10"/>
  <headerFooter>
    <oddFooter>&amp;LAan deze berekening kunnen geen rechten worden ontleend&amp;RDeze berekening is geprint op &amp;D om &amp;T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Berekening</vt:lpstr>
      <vt:lpstr>Berekening!Afdrukbereik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PrivateWealthSupport</dc:creator>
  <cp:lastModifiedBy>T.M. Rietveld</cp:lastModifiedBy>
  <cp:lastPrinted>2019-02-06T10:18:16Z</cp:lastPrinted>
  <dcterms:created xsi:type="dcterms:W3CDTF">2018-12-13T15:41:16Z</dcterms:created>
  <dcterms:modified xsi:type="dcterms:W3CDTF">2020-07-03T05:58:52Z</dcterms:modified>
</cp:coreProperties>
</file>